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14D28270-1C3F-4397-952D-896578A2888C}" xr6:coauthVersionLast="36" xr6:coauthVersionMax="36" xr10:uidLastSave="{00000000-0000-0000-0000-000000000000}"/>
  <bookViews>
    <workbookView xWindow="0" yWindow="0" windowWidth="25200" windowHeight="11235" xr2:uid="{5BE104D2-76C0-455E-9220-32BEF38CD0A7}"/>
  </bookViews>
  <sheets>
    <sheet name="Fragebogen" sheetId="1" r:id="rId1"/>
    <sheet name="Übersetzen" sheetId="2" state="hidden" r:id="rId2"/>
  </sheets>
  <calcPr calcId="191029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D70" i="1"/>
  <c r="B67" i="1"/>
  <c r="K41" i="2"/>
  <c r="D62" i="1" l="1"/>
  <c r="F49" i="1"/>
  <c r="G49" i="1"/>
  <c r="H49" i="1"/>
  <c r="H48" i="1"/>
  <c r="G48" i="1"/>
  <c r="F48" i="1"/>
  <c r="B48" i="1"/>
  <c r="H64" i="1"/>
  <c r="H63" i="1"/>
  <c r="D63" i="1"/>
  <c r="E63" i="1"/>
  <c r="F63" i="1"/>
  <c r="G63" i="1"/>
  <c r="D64" i="1"/>
  <c r="E64" i="1"/>
  <c r="F64" i="1"/>
  <c r="G64" i="1"/>
  <c r="H62" i="1"/>
  <c r="G62" i="1"/>
  <c r="F62" i="1"/>
  <c r="E62" i="1"/>
  <c r="B74" i="1"/>
  <c r="B69" i="1"/>
  <c r="B66" i="1"/>
  <c r="B64" i="1"/>
  <c r="B63" i="1"/>
  <c r="B62" i="1"/>
  <c r="B61" i="1"/>
  <c r="B58" i="1"/>
  <c r="F58" i="1"/>
  <c r="D58" i="1"/>
  <c r="F55" i="1"/>
  <c r="D55" i="1"/>
  <c r="B57" i="1"/>
  <c r="B55" i="1"/>
  <c r="B54" i="1"/>
  <c r="B52" i="1"/>
  <c r="B51" i="1"/>
  <c r="B49" i="1"/>
  <c r="B47" i="1"/>
  <c r="B44" i="1"/>
  <c r="B43" i="1"/>
  <c r="B42" i="1"/>
  <c r="B41" i="1"/>
  <c r="B39" i="1"/>
  <c r="B38" i="1"/>
  <c r="B37" i="1"/>
  <c r="B15" i="1"/>
  <c r="B35" i="1"/>
  <c r="B34" i="1"/>
  <c r="B33" i="1"/>
  <c r="B32" i="1"/>
  <c r="B31" i="1"/>
  <c r="B30" i="1"/>
  <c r="B28" i="1"/>
  <c r="B27" i="1"/>
  <c r="E25" i="1"/>
  <c r="B25" i="1"/>
  <c r="B24" i="1"/>
  <c r="B22" i="1"/>
  <c r="B21" i="1"/>
  <c r="G14" i="1"/>
  <c r="D14" i="1"/>
  <c r="B14" i="1"/>
  <c r="B19" i="1"/>
  <c r="B18" i="1"/>
  <c r="B17" i="1"/>
  <c r="B16" i="1"/>
  <c r="B6" i="1"/>
</calcChain>
</file>

<file path=xl/sharedStrings.xml><?xml version="1.0" encoding="utf-8"?>
<sst xmlns="http://schemas.openxmlformats.org/spreadsheetml/2006/main" count="211" uniqueCount="196">
  <si>
    <t>Fragebogen Stickstofferzeugung</t>
  </si>
  <si>
    <t>Kunde:</t>
  </si>
  <si>
    <t>Ansprechpartner:</t>
  </si>
  <si>
    <t>Adresse:</t>
  </si>
  <si>
    <t>Telefon:</t>
  </si>
  <si>
    <t>E-Mail:</t>
  </si>
  <si>
    <t>Anwendung:</t>
  </si>
  <si>
    <t>Betriebsdruck bar (ü):</t>
  </si>
  <si>
    <t>Nm3/h</t>
  </si>
  <si>
    <t>Nm3/Tag</t>
  </si>
  <si>
    <t>Nm3/Monat</t>
  </si>
  <si>
    <t>Kg</t>
  </si>
  <si>
    <t>Stunden pro Tag</t>
  </si>
  <si>
    <t>Tage pro Woche</t>
  </si>
  <si>
    <t>Menge</t>
  </si>
  <si>
    <t>Länge des Peaks in min.</t>
  </si>
  <si>
    <t>Dauer zwischen zwei Peaks</t>
  </si>
  <si>
    <t>Flaschenbündel</t>
  </si>
  <si>
    <t>Flüssiggas</t>
  </si>
  <si>
    <t>Temperatur ° C</t>
  </si>
  <si>
    <t>Mindestens:</t>
  </si>
  <si>
    <t>Maximal:</t>
  </si>
  <si>
    <t>Staub</t>
  </si>
  <si>
    <t>Restfeuchte</t>
  </si>
  <si>
    <t>Öl</t>
  </si>
  <si>
    <t>Volumenstrom m3/min</t>
  </si>
  <si>
    <t>Reinheit in % oder ppm</t>
  </si>
  <si>
    <t>Notizen:</t>
  </si>
  <si>
    <t>Deutsch</t>
  </si>
  <si>
    <t>English</t>
  </si>
  <si>
    <t>Russisch</t>
  </si>
  <si>
    <t>Polnisch</t>
  </si>
  <si>
    <t>Für welche Anwendung benötigen Sie Stickstoff?</t>
  </si>
  <si>
    <t>Welche Reinheit ist gewünscht?</t>
  </si>
  <si>
    <t xml:space="preserve"> Welchen Betriebsdruck benötigen Sie?</t>
  </si>
  <si>
    <t>1.</t>
  </si>
  <si>
    <t>2.</t>
  </si>
  <si>
    <t>3.</t>
  </si>
  <si>
    <t>4.</t>
  </si>
  <si>
    <t>Wie hoch ist der Bedarf an Stickstoff?</t>
  </si>
  <si>
    <t>Zeitraum des Stickstoffbedarfs</t>
  </si>
  <si>
    <t>Aktuelle Stickstoffversorgung (mit Verbrauch angeben)</t>
  </si>
  <si>
    <t>Wie hoch ist der max. verfügbare Druckluft-Druck?</t>
  </si>
  <si>
    <t>Temperaturen Aufstellungsort Generator</t>
  </si>
  <si>
    <t>Einlasstemperatur Druckluft</t>
  </si>
  <si>
    <t>Welche aktuelle Druckluftqualität steht zur Verfügung (ISO 8573-1)</t>
  </si>
  <si>
    <t>Hat Ihr Druckluftsystem Reserven und wenn ja, welche Menge steht zur Verfügung</t>
  </si>
  <si>
    <t>Wie Staubempfindlich ist die Anwendung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</si>
  <si>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</si>
  <si>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</si>
  <si>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</si>
  <si>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</si>
  <si>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</si>
  <si>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</si>
  <si>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</si>
  <si>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</si>
  <si>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</si>
  <si>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Version:</t>
  </si>
  <si>
    <t>Verfasser</t>
  </si>
  <si>
    <t>KEI</t>
  </si>
  <si>
    <t>Tag</t>
  </si>
  <si>
    <t>Woche</t>
  </si>
  <si>
    <t>Monat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</si>
  <si>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Gibt es einen kurzfristigen höheren Bedarf (Peak) an Stickstoff?</t>
    </r>
  </si>
  <si>
    <t xml:space="preserve">Deutsch </t>
  </si>
  <si>
    <t>Questionnaire nitrogen production</t>
  </si>
  <si>
    <t>Customer:</t>
  </si>
  <si>
    <t>Contact Person:</t>
  </si>
  <si>
    <t>Address:</t>
  </si>
  <si>
    <t>Phone:</t>
  </si>
  <si>
    <t>E-mail:</t>
  </si>
  <si>
    <t>Purity in % or ppm</t>
  </si>
  <si>
    <t>Period of nitrogen demand</t>
  </si>
  <si>
    <t>hours per day</t>
  </si>
  <si>
    <t>days per week</t>
  </si>
  <si>
    <t>length of the peak in min.</t>
  </si>
  <si>
    <t>Duration between two peaks</t>
  </si>
  <si>
    <t>Temperatures at the generator site</t>
  </si>
  <si>
    <t>Temperature °C</t>
  </si>
  <si>
    <t>dust</t>
  </si>
  <si>
    <t>residual moisture</t>
  </si>
  <si>
    <t>Day</t>
  </si>
  <si>
    <t>Datum</t>
  </si>
  <si>
    <t>Date</t>
  </si>
  <si>
    <t>Liter flüssig/Monat</t>
  </si>
  <si>
    <t>Klasse 1</t>
  </si>
  <si>
    <t>Klasse 2</t>
  </si>
  <si>
    <t>Klasse 3</t>
  </si>
  <si>
    <t>Klasse 4</t>
  </si>
  <si>
    <t>Week</t>
  </si>
  <si>
    <t>Month</t>
  </si>
  <si>
    <t>Author</t>
  </si>
  <si>
    <t>Klasse 5</t>
  </si>
  <si>
    <t>95% / 1.5 / 50000 ppm</t>
  </si>
  <si>
    <t>96% / 1,6 / 40000 ppm</t>
  </si>
  <si>
    <t>98% / 1.5 / 20000 ppm</t>
  </si>
  <si>
    <t>99% / 2.0 / 10000 ppm</t>
  </si>
  <si>
    <t>99.5% / 2.5 / 5000 ppm</t>
  </si>
  <si>
    <t>99,9% / 3.0 / 1000 ppm</t>
  </si>
  <si>
    <t>99,95% / 3.5 / 500 ppm</t>
  </si>
  <si>
    <t>99,99% / 4.0 / 100 ppm</t>
  </si>
  <si>
    <t>99,995% / 4.5 / 50 ppm</t>
  </si>
  <si>
    <t>99,999% / 5.0 / 10 ppm</t>
  </si>
  <si>
    <t>99,9995% / 5.5 / 5 ppm</t>
  </si>
  <si>
    <t>97% / 1.7 / 30000 ppm</t>
  </si>
  <si>
    <t xml:space="preserve">Опросник по производству азота </t>
  </si>
  <si>
    <t>Версия:</t>
  </si>
  <si>
    <t>Автор:</t>
  </si>
  <si>
    <t>Дата:</t>
  </si>
  <si>
    <t>Клиент:</t>
  </si>
  <si>
    <t>Контактное лицо:</t>
  </si>
  <si>
    <t>Адрес:</t>
  </si>
  <si>
    <t>Телефон:</t>
  </si>
  <si>
    <t>Область применения азота</t>
  </si>
  <si>
    <t xml:space="preserve">применение: </t>
  </si>
  <si>
    <t>Необходимый уровень чистоты азота</t>
  </si>
  <si>
    <t>уровень чистоты в % или ppm</t>
  </si>
  <si>
    <t>Минимум:</t>
  </si>
  <si>
    <t>Максимум:</t>
  </si>
  <si>
    <t>Необходимое рабочее давление</t>
  </si>
  <si>
    <t>рабочее давление бар (изб.)</t>
  </si>
  <si>
    <t>Нм³/ч</t>
  </si>
  <si>
    <t>Необходимое количество азота</t>
  </si>
  <si>
    <t>Нм³/день</t>
  </si>
  <si>
    <t>Нм³/месяц</t>
  </si>
  <si>
    <t xml:space="preserve">литров жидкости / месяц </t>
  </si>
  <si>
    <t>кг</t>
  </si>
  <si>
    <t>Потребеление азота</t>
  </si>
  <si>
    <t>часов в день</t>
  </si>
  <si>
    <t>дней в неделю</t>
  </si>
  <si>
    <t>Наличие краткросрочных пиков в потреблении азота</t>
  </si>
  <si>
    <t>Кол-во</t>
  </si>
  <si>
    <t>продолжительность пика в минутах</t>
  </si>
  <si>
    <t>период времени между пиками</t>
  </si>
  <si>
    <t>Текущее обеспечение азотом (кол-во потребления)</t>
  </si>
  <si>
    <t>баллоная систма</t>
  </si>
  <si>
    <t>жидкий газ</t>
  </si>
  <si>
    <t>Максимальное доступное давление сжатого воздуха</t>
  </si>
  <si>
    <t>Температура окружающей среды на месте установки генератора</t>
  </si>
  <si>
    <t>температура ° C</t>
  </si>
  <si>
    <t>Температура сжатого воздуха на входе генератора</t>
  </si>
  <si>
    <t>Доступный класс читоты сжатого воздуха (ГОСТ Р ИСО 8573-1)</t>
  </si>
  <si>
    <t>по твердым частицам</t>
  </si>
  <si>
    <t>по влаге</t>
  </si>
  <si>
    <t>по маслу</t>
  </si>
  <si>
    <t>Наличие резервов системы сжатого воздуха (при наличии укажите кол-во)</t>
  </si>
  <si>
    <r>
      <t>объемный поток м</t>
    </r>
    <r>
      <rPr>
        <vertAlign val="superscript"/>
        <sz val="11"/>
        <color rgb="FFFF0000"/>
        <rFont val="Calibri"/>
        <family val="2"/>
        <scheme val="minor"/>
      </rPr>
      <t>3</t>
    </r>
    <r>
      <rPr>
        <sz val="11"/>
        <color rgb="FFFF0000"/>
        <rFont val="Calibri"/>
        <family val="2"/>
        <scheme val="minor"/>
      </rPr>
      <t>/мин</t>
    </r>
  </si>
  <si>
    <t xml:space="preserve">Степень уязвимости потребителей к твердым частичам (пыли) </t>
  </si>
  <si>
    <t>Empfindlich</t>
  </si>
  <si>
    <t>высокая</t>
  </si>
  <si>
    <t>nicht Empfindlich</t>
  </si>
  <si>
    <t>низкая</t>
  </si>
  <si>
    <t>Место для заметок</t>
  </si>
  <si>
    <t>в день</t>
  </si>
  <si>
    <t>в неделю</t>
  </si>
  <si>
    <t>в месяц</t>
  </si>
  <si>
    <t>класс 1</t>
  </si>
  <si>
    <t>класс 2</t>
  </si>
  <si>
    <t>класс 3</t>
  </si>
  <si>
    <t>класс 4</t>
  </si>
  <si>
    <t>класс 5</t>
  </si>
  <si>
    <t>Sensitive</t>
  </si>
  <si>
    <t>for which application you require the nitrogen generator ?</t>
  </si>
  <si>
    <t>application:</t>
  </si>
  <si>
    <t>which level of purity is required ?</t>
  </si>
  <si>
    <t>minimum:</t>
  </si>
  <si>
    <t>maximum:</t>
  </si>
  <si>
    <t>which working pressure do you require?</t>
  </si>
  <si>
    <t>working pressure bar (g):</t>
  </si>
  <si>
    <t>what is the level or requirement of nitrogen?</t>
  </si>
  <si>
    <t>Nm³/h</t>
  </si>
  <si>
    <t>Nm³/day</t>
  </si>
  <si>
    <t>Nm³/month</t>
  </si>
  <si>
    <t>liquid in liter/month</t>
  </si>
  <si>
    <t>is there a short-term higher demand (peak) for nitrogen?</t>
  </si>
  <si>
    <t>quantity</t>
  </si>
  <si>
    <t>current nitrogen supply (mention current consumption)</t>
  </si>
  <si>
    <t>bundle of bottles</t>
  </si>
  <si>
    <t>liquid gas</t>
  </si>
  <si>
    <t>what is the max. available compressed air pressure?</t>
  </si>
  <si>
    <t>maximum</t>
  </si>
  <si>
    <t>inlet temperature of compressed air</t>
  </si>
  <si>
    <t>which compressed air quality is currently available (ISO 8573-1)</t>
  </si>
  <si>
    <t>Oil</t>
  </si>
  <si>
    <t>does your compressed air system have reserves and if so, how much is available?</t>
  </si>
  <si>
    <t>volume flow m³/min</t>
  </si>
  <si>
    <t>how dust sensitive is the application</t>
  </si>
  <si>
    <t>notes</t>
  </si>
  <si>
    <t>class 1</t>
  </si>
  <si>
    <t>class 2</t>
  </si>
  <si>
    <t>class 3</t>
  </si>
  <si>
    <t>class 4</t>
  </si>
  <si>
    <t>class 5</t>
  </si>
  <si>
    <t>Not sensitive</t>
  </si>
  <si>
    <t>Polnisch(noch nicht verfügbar)</t>
  </si>
  <si>
    <t>2.2.0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</si>
</sst>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1"/>
      <scheme val="minor"/>
    </font>
    <font>
      <b/>
      <i/>
      <sz val="20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ACB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7" borderId="0" xfId="0" applyFont="1" applyFill="1" applyAlignment="1"/>
    <xf numFmtId="0" fontId="0" fillId="0" borderId="0" xfId="0" applyFill="1"/>
    <xf numFmtId="0" fontId="0" fillId="0" borderId="0" xfId="0" applyFont="1" applyFill="1" applyAlignment="1">
      <alignment horizontal="left"/>
    </xf>
    <xf numFmtId="0" fontId="8" fillId="0" borderId="0" xfId="0" applyFont="1"/>
    <xf numFmtId="0" fontId="12" fillId="0" borderId="0" xfId="0" applyFont="1"/>
    <xf numFmtId="0" fontId="0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Border="1"/>
    <xf numFmtId="0" fontId="11" fillId="0" borderId="10" xfId="0" applyFont="1" applyBorder="1"/>
    <xf numFmtId="0" fontId="8" fillId="0" borderId="10" xfId="0" applyFont="1" applyBorder="1"/>
    <xf numFmtId="0" fontId="2" fillId="7" borderId="10" xfId="0" applyFont="1" applyFill="1" applyBorder="1" applyAlignment="1"/>
    <xf numFmtId="0" fontId="12" fillId="0" borderId="10" xfId="0" applyFont="1" applyBorder="1"/>
    <xf numFmtId="0" fontId="2" fillId="0" borderId="10" xfId="0" applyFont="1" applyFill="1" applyBorder="1" applyAlignment="1"/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/>
    <xf numFmtId="0" fontId="9" fillId="0" borderId="0" xfId="0" applyFont="1"/>
    <xf numFmtId="0" fontId="0" fillId="0" borderId="11" xfId="0" applyFont="1" applyFill="1" applyBorder="1" applyAlignment="1">
      <alignment horizontal="left"/>
    </xf>
    <xf numFmtId="0" fontId="0" fillId="0" borderId="11" xfId="0" applyBorder="1"/>
    <xf numFmtId="0" fontId="14" fillId="0" borderId="0" xfId="0" applyFont="1"/>
    <xf numFmtId="0" fontId="9" fillId="0" borderId="0" xfId="0" applyFont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5" fillId="0" borderId="0" xfId="0" applyFont="1"/>
    <xf numFmtId="0" fontId="0" fillId="7" borderId="0" xfId="0" applyFill="1" applyProtection="1"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2" fillId="7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" fillId="7" borderId="8" xfId="0" applyFont="1" applyFill="1" applyBorder="1" applyAlignment="1" applyProtection="1">
      <alignment horizontal="left"/>
      <protection hidden="1"/>
    </xf>
    <xf numFmtId="49" fontId="2" fillId="7" borderId="8" xfId="0" applyNumberFormat="1" applyFont="1" applyFill="1" applyBorder="1" applyAlignment="1" applyProtection="1">
      <alignment horizontal="left"/>
      <protection hidden="1"/>
    </xf>
    <xf numFmtId="0" fontId="2" fillId="7" borderId="8" xfId="0" applyFont="1" applyFill="1" applyBorder="1" applyAlignment="1" applyProtection="1">
      <protection hidden="1"/>
    </xf>
    <xf numFmtId="0" fontId="2" fillId="0" borderId="8" xfId="0" applyFont="1" applyBorder="1" applyAlignment="1" applyProtection="1">
      <protection hidden="1"/>
    </xf>
    <xf numFmtId="14" fontId="2" fillId="7" borderId="8" xfId="0" applyNumberFormat="1" applyFont="1" applyFill="1" applyBorder="1" applyAlignment="1" applyProtection="1">
      <protection hidden="1"/>
    </xf>
    <xf numFmtId="0" fontId="1" fillId="3" borderId="9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protection locked="0" hidden="1"/>
    </xf>
    <xf numFmtId="0" fontId="2" fillId="4" borderId="1" xfId="0" applyFont="1" applyFill="1" applyBorder="1" applyAlignment="1" applyProtection="1">
      <protection locked="0" hidden="1"/>
    </xf>
    <xf numFmtId="0" fontId="3" fillId="7" borderId="0" xfId="0" applyFont="1" applyFill="1" applyAlignment="1" applyProtection="1"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center"/>
      <protection locked="0" hidden="1"/>
    </xf>
    <xf numFmtId="0" fontId="1" fillId="9" borderId="0" xfId="0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3" xfId="0" applyFont="1" applyFill="1" applyBorder="1" applyAlignment="1" applyProtection="1">
      <alignment horizontal="right" vertical="center" wrapText="1"/>
      <protection hidden="1"/>
    </xf>
    <xf numFmtId="0" fontId="2" fillId="6" borderId="5" xfId="0" applyFont="1" applyFill="1" applyBorder="1" applyAlignment="1" applyProtection="1">
      <alignment horizontal="center"/>
      <protection locked="0" hidden="1"/>
    </xf>
    <xf numFmtId="0" fontId="2" fillId="8" borderId="0" xfId="0" applyFont="1" applyFill="1" applyAlignment="1" applyProtection="1">
      <protection hidden="1"/>
    </xf>
    <xf numFmtId="0" fontId="2" fillId="7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1" fillId="9" borderId="6" xfId="0" applyFont="1" applyFill="1" applyBorder="1" applyAlignment="1" applyProtection="1">
      <alignment horizontal="left" vertical="center" wrapText="1"/>
      <protection hidden="1"/>
    </xf>
    <xf numFmtId="0" fontId="1" fillId="9" borderId="3" xfId="0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protection locked="0" hidden="1"/>
    </xf>
    <xf numFmtId="0" fontId="2" fillId="6" borderId="0" xfId="0" applyFont="1" applyFill="1" applyAlignment="1" applyProtection="1">
      <protection locked="0" hidden="1"/>
    </xf>
    <xf numFmtId="0" fontId="5" fillId="7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6" borderId="0" xfId="0" applyFont="1" applyFill="1" applyAlignment="1" applyProtection="1">
      <protection hidden="1"/>
    </xf>
    <xf numFmtId="0" fontId="1" fillId="6" borderId="3" xfId="0" applyFont="1" applyFill="1" applyBorder="1" applyAlignment="1" applyProtection="1">
      <alignment vertical="center" wrapText="1"/>
      <protection hidden="1"/>
    </xf>
    <xf numFmtId="0" fontId="1" fillId="9" borderId="5" xfId="0" applyFont="1" applyFill="1" applyBorder="1" applyAlignment="1" applyProtection="1">
      <alignment horizontal="left" vertical="center" wrapText="1"/>
      <protection hidden="1"/>
    </xf>
    <xf numFmtId="0" fontId="1" fillId="9" borderId="0" xfId="0" applyFont="1" applyFill="1" applyBorder="1" applyAlignment="1" applyProtection="1">
      <alignment horizontal="left" vertical="center" wrapText="1"/>
      <protection hidden="1"/>
    </xf>
    <xf numFmtId="0" fontId="1" fillId="9" borderId="3" xfId="0" applyFont="1" applyFill="1" applyBorder="1" applyAlignment="1" applyProtection="1">
      <alignment vertical="center" wrapText="1"/>
      <protection hidden="1"/>
    </xf>
    <xf numFmtId="0" fontId="2" fillId="6" borderId="0" xfId="0" applyFont="1" applyFill="1" applyAlignment="1" applyProtection="1">
      <protection locked="0" hidden="1"/>
    </xf>
    <xf numFmtId="0" fontId="1" fillId="6" borderId="5" xfId="0" applyFont="1" applyFill="1" applyBorder="1" applyAlignment="1" applyProtection="1">
      <alignment vertical="center" wrapText="1"/>
      <protection hidden="1"/>
    </xf>
    <xf numFmtId="0" fontId="1" fillId="9" borderId="5" xfId="0" applyFont="1" applyFill="1" applyBorder="1" applyAlignment="1" applyProtection="1">
      <alignment horizontal="left" vertical="center"/>
      <protection hidden="1"/>
    </xf>
    <xf numFmtId="0" fontId="1" fillId="9" borderId="0" xfId="0" applyFont="1" applyFill="1" applyBorder="1" applyAlignment="1" applyProtection="1">
      <alignment horizontal="left" vertical="center"/>
      <protection hidden="1"/>
    </xf>
    <xf numFmtId="0" fontId="1" fillId="6" borderId="7" xfId="0" applyFont="1" applyFill="1" applyBorder="1" applyAlignment="1" applyProtection="1">
      <alignment horizontal="left" vertical="center" wrapText="1"/>
      <protection hidden="1"/>
    </xf>
    <xf numFmtId="0" fontId="1" fillId="6" borderId="3" xfId="0" applyFont="1" applyFill="1" applyBorder="1" applyAlignment="1" applyProtection="1">
      <alignment horizontal="left" vertical="center" wrapText="1"/>
      <protection hidden="1"/>
    </xf>
    <xf numFmtId="0" fontId="1" fillId="6" borderId="6" xfId="0" applyFont="1" applyFill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22" fmlaLink="Übersetzen!$C$2" fmlaRange="Übersetzen!$A$2:$A$5" sel="1" val="0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66675</xdr:rowOff>
    </xdr:from>
    <xdr:to>
      <xdr:col>7</xdr:col>
      <xdr:colOff>700405</xdr:colOff>
      <xdr:row>3</xdr:row>
      <xdr:rowOff>180975</xdr:rowOff>
    </xdr:to>
    <xdr:pic>
      <xdr:nvPicPr>
        <xdr:cNvPr id="8" name="Grafik 7" descr="20090911-xx-Logo FST Standard 299x150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66675"/>
          <a:ext cx="1367155" cy="685800"/>
        </a:xfrm>
        <a:prstGeom prst="rect">
          <a:avLst/>
        </a:prstGeom>
      </xdr:spPr>
    </xdr:pic>
    <xdr:clientData/>
  </xdr:twoCellAnchor>
  <xdr:twoCellAnchor>
    <xdr:from>
      <xdr:col>1</xdr:col>
      <xdr:colOff>91109</xdr:colOff>
      <xdr:row>74</xdr:row>
      <xdr:rowOff>124239</xdr:rowOff>
    </xdr:from>
    <xdr:to>
      <xdr:col>7</xdr:col>
      <xdr:colOff>670891</xdr:colOff>
      <xdr:row>92</xdr:row>
      <xdr:rowOff>115956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109" y="14801022"/>
          <a:ext cx="5499652" cy="34207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</xdr:row>
          <xdr:rowOff>57150</xdr:rowOff>
        </xdr:from>
        <xdr:to>
          <xdr:col>2</xdr:col>
          <xdr:colOff>800100</xdr:colOff>
          <xdr:row>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68</xdr:row>
          <xdr:rowOff>180975</xdr:rowOff>
        </xdr:from>
        <xdr:to>
          <xdr:col>4</xdr:col>
          <xdr:colOff>809625</xdr:colOff>
          <xdr:row>70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68</xdr:row>
          <xdr:rowOff>190500</xdr:rowOff>
        </xdr:from>
        <xdr:to>
          <xdr:col>7</xdr:col>
          <xdr:colOff>28575</xdr:colOff>
          <xdr:row>70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47</xdr:row>
          <xdr:rowOff>9525</xdr:rowOff>
        </xdr:from>
        <xdr:to>
          <xdr:col>7</xdr:col>
          <xdr:colOff>733425</xdr:colOff>
          <xdr:row>48</xdr:row>
          <xdr:rowOff>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52</xdr:row>
          <xdr:rowOff>76200</xdr:rowOff>
        </xdr:from>
        <xdr:to>
          <xdr:col>7</xdr:col>
          <xdr:colOff>66675</xdr:colOff>
          <xdr:row>53</xdr:row>
          <xdr:rowOff>133350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48</xdr:row>
          <xdr:rowOff>19050</xdr:rowOff>
        </xdr:from>
        <xdr:to>
          <xdr:col>7</xdr:col>
          <xdr:colOff>752475</xdr:colOff>
          <xdr:row>49</xdr:row>
          <xdr:rowOff>9525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47</xdr:row>
          <xdr:rowOff>38100</xdr:rowOff>
        </xdr:from>
        <xdr:to>
          <xdr:col>5</xdr:col>
          <xdr:colOff>542925</xdr:colOff>
          <xdr:row>47</xdr:row>
          <xdr:rowOff>200025</xdr:rowOff>
        </xdr:to>
        <xdr:sp macro="" textlink="">
          <xdr:nvSpPr>
            <xdr:cNvPr id="1076" name="OptionButton1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47</xdr:row>
          <xdr:rowOff>38100</xdr:rowOff>
        </xdr:from>
        <xdr:to>
          <xdr:col>6</xdr:col>
          <xdr:colOff>666750</xdr:colOff>
          <xdr:row>47</xdr:row>
          <xdr:rowOff>209550</xdr:rowOff>
        </xdr:to>
        <xdr:sp macro="" textlink="">
          <xdr:nvSpPr>
            <xdr:cNvPr id="1077" name="OptionButton2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47</xdr:row>
          <xdr:rowOff>38100</xdr:rowOff>
        </xdr:from>
        <xdr:to>
          <xdr:col>7</xdr:col>
          <xdr:colOff>685800</xdr:colOff>
          <xdr:row>47</xdr:row>
          <xdr:rowOff>219075</xdr:rowOff>
        </xdr:to>
        <xdr:sp macro="" textlink="">
          <xdr:nvSpPr>
            <xdr:cNvPr id="1078" name="OptionButton3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48</xdr:row>
          <xdr:rowOff>19050</xdr:rowOff>
        </xdr:from>
        <xdr:to>
          <xdr:col>5</xdr:col>
          <xdr:colOff>533400</xdr:colOff>
          <xdr:row>48</xdr:row>
          <xdr:rowOff>180975</xdr:rowOff>
        </xdr:to>
        <xdr:sp macro="" textlink="">
          <xdr:nvSpPr>
            <xdr:cNvPr id="1079" name="OptionButton4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48</xdr:row>
          <xdr:rowOff>19050</xdr:rowOff>
        </xdr:from>
        <xdr:to>
          <xdr:col>7</xdr:col>
          <xdr:colOff>685800</xdr:colOff>
          <xdr:row>48</xdr:row>
          <xdr:rowOff>180975</xdr:rowOff>
        </xdr:to>
        <xdr:sp macro="" textlink="">
          <xdr:nvSpPr>
            <xdr:cNvPr id="1080" name="OptionButton5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48</xdr:row>
          <xdr:rowOff>19050</xdr:rowOff>
        </xdr:from>
        <xdr:to>
          <xdr:col>6</xdr:col>
          <xdr:colOff>676275</xdr:colOff>
          <xdr:row>48</xdr:row>
          <xdr:rowOff>180975</xdr:rowOff>
        </xdr:to>
        <xdr:sp macro="" textlink="">
          <xdr:nvSpPr>
            <xdr:cNvPr id="1081" name="OptionButton6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61</xdr:row>
          <xdr:rowOff>19050</xdr:rowOff>
        </xdr:from>
        <xdr:to>
          <xdr:col>3</xdr:col>
          <xdr:colOff>647700</xdr:colOff>
          <xdr:row>61</xdr:row>
          <xdr:rowOff>190500</xdr:rowOff>
        </xdr:to>
        <xdr:sp macro="" textlink="">
          <xdr:nvSpPr>
            <xdr:cNvPr id="1082" name="OptionButton7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61</xdr:row>
          <xdr:rowOff>19050</xdr:rowOff>
        </xdr:from>
        <xdr:to>
          <xdr:col>4</xdr:col>
          <xdr:colOff>666750</xdr:colOff>
          <xdr:row>61</xdr:row>
          <xdr:rowOff>190500</xdr:rowOff>
        </xdr:to>
        <xdr:sp macro="" textlink="">
          <xdr:nvSpPr>
            <xdr:cNvPr id="1083" name="OptionButton8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61</xdr:row>
          <xdr:rowOff>19050</xdr:rowOff>
        </xdr:from>
        <xdr:to>
          <xdr:col>5</xdr:col>
          <xdr:colOff>695325</xdr:colOff>
          <xdr:row>61</xdr:row>
          <xdr:rowOff>190500</xdr:rowOff>
        </xdr:to>
        <xdr:sp macro="" textlink="">
          <xdr:nvSpPr>
            <xdr:cNvPr id="1084" name="OptionButton9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61</xdr:row>
          <xdr:rowOff>28575</xdr:rowOff>
        </xdr:from>
        <xdr:to>
          <xdr:col>6</xdr:col>
          <xdr:colOff>704850</xdr:colOff>
          <xdr:row>61</xdr:row>
          <xdr:rowOff>200025</xdr:rowOff>
        </xdr:to>
        <xdr:sp macro="" textlink="">
          <xdr:nvSpPr>
            <xdr:cNvPr id="1085" name="OptionButton10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61</xdr:row>
          <xdr:rowOff>9525</xdr:rowOff>
        </xdr:from>
        <xdr:to>
          <xdr:col>7</xdr:col>
          <xdr:colOff>666750</xdr:colOff>
          <xdr:row>61</xdr:row>
          <xdr:rowOff>180975</xdr:rowOff>
        </xdr:to>
        <xdr:sp macro="" textlink="">
          <xdr:nvSpPr>
            <xdr:cNvPr id="1086" name="OptionButton11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62</xdr:row>
          <xdr:rowOff>38100</xdr:rowOff>
        </xdr:from>
        <xdr:to>
          <xdr:col>3</xdr:col>
          <xdr:colOff>666750</xdr:colOff>
          <xdr:row>62</xdr:row>
          <xdr:rowOff>200025</xdr:rowOff>
        </xdr:to>
        <xdr:sp macro="" textlink="">
          <xdr:nvSpPr>
            <xdr:cNvPr id="1087" name="OptionButton1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62</xdr:row>
          <xdr:rowOff>38100</xdr:rowOff>
        </xdr:from>
        <xdr:to>
          <xdr:col>4</xdr:col>
          <xdr:colOff>685800</xdr:colOff>
          <xdr:row>62</xdr:row>
          <xdr:rowOff>209550</xdr:rowOff>
        </xdr:to>
        <xdr:sp macro="" textlink="">
          <xdr:nvSpPr>
            <xdr:cNvPr id="1088" name="OptionButton1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62</xdr:row>
          <xdr:rowOff>38100</xdr:rowOff>
        </xdr:from>
        <xdr:to>
          <xdr:col>5</xdr:col>
          <xdr:colOff>714375</xdr:colOff>
          <xdr:row>62</xdr:row>
          <xdr:rowOff>209550</xdr:rowOff>
        </xdr:to>
        <xdr:sp macro="" textlink="">
          <xdr:nvSpPr>
            <xdr:cNvPr id="1089" name="OptionButton1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62</xdr:row>
          <xdr:rowOff>38100</xdr:rowOff>
        </xdr:from>
        <xdr:to>
          <xdr:col>6</xdr:col>
          <xdr:colOff>733425</xdr:colOff>
          <xdr:row>62</xdr:row>
          <xdr:rowOff>209550</xdr:rowOff>
        </xdr:to>
        <xdr:sp macro="" textlink="">
          <xdr:nvSpPr>
            <xdr:cNvPr id="1090" name="OptionButton1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62</xdr:row>
          <xdr:rowOff>28575</xdr:rowOff>
        </xdr:from>
        <xdr:to>
          <xdr:col>7</xdr:col>
          <xdr:colOff>676275</xdr:colOff>
          <xdr:row>62</xdr:row>
          <xdr:rowOff>200025</xdr:rowOff>
        </xdr:to>
        <xdr:sp macro="" textlink="">
          <xdr:nvSpPr>
            <xdr:cNvPr id="1091" name="OptionButton1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63</xdr:row>
          <xdr:rowOff>0</xdr:rowOff>
        </xdr:from>
        <xdr:to>
          <xdr:col>3</xdr:col>
          <xdr:colOff>685800</xdr:colOff>
          <xdr:row>63</xdr:row>
          <xdr:rowOff>161925</xdr:rowOff>
        </xdr:to>
        <xdr:sp macro="" textlink="">
          <xdr:nvSpPr>
            <xdr:cNvPr id="1092" name="OptionButton1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63</xdr:row>
          <xdr:rowOff>9525</xdr:rowOff>
        </xdr:from>
        <xdr:to>
          <xdr:col>4</xdr:col>
          <xdr:colOff>685800</xdr:colOff>
          <xdr:row>63</xdr:row>
          <xdr:rowOff>171450</xdr:rowOff>
        </xdr:to>
        <xdr:sp macro="" textlink="">
          <xdr:nvSpPr>
            <xdr:cNvPr id="1093" name="OptionButton1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63</xdr:row>
          <xdr:rowOff>19050</xdr:rowOff>
        </xdr:from>
        <xdr:to>
          <xdr:col>5</xdr:col>
          <xdr:colOff>704850</xdr:colOff>
          <xdr:row>64</xdr:row>
          <xdr:rowOff>0</xdr:rowOff>
        </xdr:to>
        <xdr:sp macro="" textlink="">
          <xdr:nvSpPr>
            <xdr:cNvPr id="1094" name="OptionButton1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63</xdr:row>
          <xdr:rowOff>9525</xdr:rowOff>
        </xdr:from>
        <xdr:to>
          <xdr:col>6</xdr:col>
          <xdr:colOff>723900</xdr:colOff>
          <xdr:row>63</xdr:row>
          <xdr:rowOff>171450</xdr:rowOff>
        </xdr:to>
        <xdr:sp macro="" textlink="">
          <xdr:nvSpPr>
            <xdr:cNvPr id="1095" name="OptionButton2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63</xdr:row>
          <xdr:rowOff>0</xdr:rowOff>
        </xdr:from>
        <xdr:to>
          <xdr:col>7</xdr:col>
          <xdr:colOff>685800</xdr:colOff>
          <xdr:row>63</xdr:row>
          <xdr:rowOff>161925</xdr:rowOff>
        </xdr:to>
        <xdr:sp macro="" textlink="">
          <xdr:nvSpPr>
            <xdr:cNvPr id="1096" name="OptionButton2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ctrlProp" Target="../ctrlProps/ctrlProp2.xml"/><Relationship Id="rId50" Type="http://schemas.openxmlformats.org/officeDocument/2006/relationships/ctrlProp" Target="../ctrlProps/ctrlProp5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ctrlProp" Target="../ctrlProps/ctrlProp4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trlProp" Target="../ctrlProps/ctrlProp3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trlProp" Target="../ctrlProps/ctrlProp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448F-5E7F-4E20-ADE0-89960120D431}">
  <sheetPr codeName="Tabelle1"/>
  <dimension ref="A1:H93"/>
  <sheetViews>
    <sheetView tabSelected="1" view="pageLayout" zoomScale="115" zoomScaleNormal="100" zoomScalePageLayoutView="115" workbookViewId="0">
      <selection activeCell="D17" sqref="D17:H17"/>
    </sheetView>
  </sheetViews>
  <sheetFormatPr baseColWidth="10" defaultRowHeight="15" x14ac:dyDescent="0.25"/>
  <cols>
    <col min="1" max="1" width="3.140625" style="70" customWidth="1"/>
    <col min="2" max="3" width="11.42578125" style="57"/>
    <col min="4" max="8" width="11.42578125" style="49"/>
  </cols>
  <sheetData>
    <row r="1" spans="1:8" x14ac:dyDescent="0.25">
      <c r="A1" s="28"/>
      <c r="B1" s="29"/>
      <c r="C1" s="29"/>
      <c r="D1" s="30"/>
      <c r="E1" s="30"/>
      <c r="F1" s="30"/>
      <c r="G1" s="30"/>
      <c r="H1" s="30"/>
    </row>
    <row r="2" spans="1:8" x14ac:dyDescent="0.25">
      <c r="A2" s="28"/>
      <c r="B2" s="29"/>
      <c r="C2" s="29"/>
      <c r="D2" s="30"/>
      <c r="E2" s="30"/>
      <c r="F2" s="30"/>
      <c r="G2" s="30"/>
      <c r="H2" s="30"/>
    </row>
    <row r="3" spans="1:8" x14ac:dyDescent="0.25">
      <c r="A3" s="28"/>
      <c r="B3" s="29"/>
      <c r="C3" s="29"/>
      <c r="D3" s="30"/>
      <c r="E3" s="30"/>
      <c r="F3" s="30"/>
      <c r="G3" s="30"/>
      <c r="H3" s="30"/>
    </row>
    <row r="4" spans="1:8" x14ac:dyDescent="0.25">
      <c r="A4" s="28"/>
      <c r="B4" s="29"/>
      <c r="C4" s="29"/>
      <c r="D4" s="30"/>
      <c r="E4" s="30"/>
      <c r="F4" s="30"/>
      <c r="G4" s="30"/>
      <c r="H4" s="30"/>
    </row>
    <row r="5" spans="1:8" x14ac:dyDescent="0.25">
      <c r="A5" s="28"/>
      <c r="B5" s="29"/>
      <c r="C5" s="29"/>
      <c r="D5" s="30"/>
      <c r="E5" s="30"/>
      <c r="F5" s="30"/>
      <c r="G5" s="30"/>
      <c r="H5" s="30"/>
    </row>
    <row r="6" spans="1:8" x14ac:dyDescent="0.25">
      <c r="A6" s="28"/>
      <c r="B6" s="31" t="str">
        <f>HLOOKUP(Übersetzen!C2,Übersetzen!H5:K87,2,FALSE)</f>
        <v>Fragebogen Stickstofferzeugung</v>
      </c>
      <c r="C6" s="31"/>
      <c r="D6" s="31"/>
      <c r="E6" s="31"/>
      <c r="F6" s="31"/>
      <c r="G6" s="31"/>
      <c r="H6" s="31"/>
    </row>
    <row r="7" spans="1:8" x14ac:dyDescent="0.25">
      <c r="A7" s="28"/>
      <c r="B7" s="31"/>
      <c r="C7" s="31"/>
      <c r="D7" s="31"/>
      <c r="E7" s="31"/>
      <c r="F7" s="31"/>
      <c r="G7" s="31"/>
      <c r="H7" s="31"/>
    </row>
    <row r="8" spans="1:8" x14ac:dyDescent="0.25">
      <c r="A8" s="28"/>
      <c r="B8" s="31"/>
      <c r="C8" s="31"/>
      <c r="D8" s="31"/>
      <c r="E8" s="31"/>
      <c r="F8" s="31"/>
      <c r="G8" s="31"/>
      <c r="H8" s="31"/>
    </row>
    <row r="9" spans="1:8" x14ac:dyDescent="0.25">
      <c r="A9" s="28"/>
      <c r="B9" s="31"/>
      <c r="C9" s="31"/>
      <c r="D9" s="31"/>
      <c r="E9" s="31"/>
      <c r="F9" s="31"/>
      <c r="G9" s="31"/>
      <c r="H9" s="31"/>
    </row>
    <row r="10" spans="1:8" x14ac:dyDescent="0.25">
      <c r="A10" s="28"/>
      <c r="B10" s="31"/>
      <c r="C10" s="31"/>
      <c r="D10" s="31"/>
      <c r="E10" s="31"/>
      <c r="F10" s="31"/>
      <c r="G10" s="31"/>
      <c r="H10" s="31"/>
    </row>
    <row r="11" spans="1:8" x14ac:dyDescent="0.25">
      <c r="A11" s="28"/>
      <c r="B11" s="31"/>
      <c r="C11" s="31"/>
      <c r="D11" s="31"/>
      <c r="E11" s="31"/>
      <c r="F11" s="31"/>
      <c r="G11" s="31"/>
      <c r="H11" s="31"/>
    </row>
    <row r="12" spans="1:8" x14ac:dyDescent="0.25">
      <c r="A12" s="28"/>
      <c r="B12" s="31"/>
      <c r="C12" s="31"/>
      <c r="D12" s="31"/>
      <c r="E12" s="31"/>
      <c r="F12" s="31"/>
      <c r="G12" s="31"/>
      <c r="H12" s="31"/>
    </row>
    <row r="13" spans="1:8" x14ac:dyDescent="0.25">
      <c r="A13" s="28"/>
      <c r="B13" s="29"/>
      <c r="C13" s="29"/>
      <c r="D13" s="30"/>
      <c r="E13" s="30"/>
      <c r="F13" s="30"/>
      <c r="G13" s="30"/>
      <c r="H13" s="30"/>
    </row>
    <row r="14" spans="1:8" x14ac:dyDescent="0.25">
      <c r="A14" s="28"/>
      <c r="B14" s="32" t="str">
        <f>HLOOKUP(Übersetzen!C2,Übersetzen!H5:K87,51,FALSE)</f>
        <v>Version:</v>
      </c>
      <c r="C14" s="33" t="s">
        <v>195</v>
      </c>
      <c r="D14" s="34" t="str">
        <f>HLOOKUP(Übersetzen!C2,Übersetzen!H5:K87,52,FALSE)</f>
        <v>Verfasser</v>
      </c>
      <c r="E14" s="35" t="s">
        <v>59</v>
      </c>
      <c r="F14" s="34"/>
      <c r="G14" s="34" t="str">
        <f>HLOOKUP(Übersetzen!C2,Übersetzen!H5:K88,53,FALSE)</f>
        <v>Datum</v>
      </c>
      <c r="H14" s="36">
        <v>44637</v>
      </c>
    </row>
    <row r="15" spans="1:8" x14ac:dyDescent="0.25">
      <c r="A15" s="28"/>
      <c r="B15" s="37" t="str">
        <f>HLOOKUP(Übersetzen!$C$2,Übersetzen!$H$5:$K$87,3,FALSE)</f>
        <v>Kunde:</v>
      </c>
      <c r="C15" s="37"/>
      <c r="D15" s="38"/>
      <c r="E15" s="38"/>
      <c r="F15" s="38"/>
      <c r="G15" s="38"/>
      <c r="H15" s="38"/>
    </row>
    <row r="16" spans="1:8" ht="15.75" customHeight="1" x14ac:dyDescent="0.25">
      <c r="A16" s="28"/>
      <c r="B16" s="37" t="str">
        <f>HLOOKUP(Übersetzen!$C$2,Übersetzen!$H$5:$K$87,4,FALSE)</f>
        <v>Ansprechpartner:</v>
      </c>
      <c r="C16" s="37"/>
      <c r="D16" s="39"/>
      <c r="E16" s="39"/>
      <c r="F16" s="39"/>
      <c r="G16" s="39"/>
      <c r="H16" s="39"/>
    </row>
    <row r="17" spans="1:8" x14ac:dyDescent="0.25">
      <c r="A17" s="28"/>
      <c r="B17" s="37" t="str">
        <f>HLOOKUP(Übersetzen!$C$2,Übersetzen!$H$5:$K$87,5,FALSE)</f>
        <v>Adresse:</v>
      </c>
      <c r="C17" s="37"/>
      <c r="D17" s="39"/>
      <c r="E17" s="39"/>
      <c r="F17" s="39"/>
      <c r="G17" s="39"/>
      <c r="H17" s="39"/>
    </row>
    <row r="18" spans="1:8" x14ac:dyDescent="0.25">
      <c r="A18" s="28"/>
      <c r="B18" s="37" t="str">
        <f>HLOOKUP(Übersetzen!$C$2,Übersetzen!$H$5:$K$87,6,FALSE)</f>
        <v>Telefon:</v>
      </c>
      <c r="C18" s="37"/>
      <c r="D18" s="39"/>
      <c r="E18" s="39"/>
      <c r="F18" s="39"/>
      <c r="G18" s="39"/>
      <c r="H18" s="39"/>
    </row>
    <row r="19" spans="1:8" x14ac:dyDescent="0.25">
      <c r="A19" s="28"/>
      <c r="B19" s="37" t="str">
        <f>HLOOKUP(Übersetzen!$C$2,Übersetzen!$H$5:$K$87,7,FALSE)</f>
        <v>E-Mail:</v>
      </c>
      <c r="C19" s="37"/>
      <c r="D19" s="39"/>
      <c r="E19" s="39"/>
      <c r="F19" s="39"/>
      <c r="G19" s="39"/>
      <c r="H19" s="39"/>
    </row>
    <row r="20" spans="1:8" x14ac:dyDescent="0.25">
      <c r="A20" s="28"/>
      <c r="B20" s="29"/>
      <c r="C20" s="29"/>
      <c r="D20" s="30"/>
      <c r="E20" s="30"/>
      <c r="F20" s="30"/>
      <c r="G20" s="30"/>
      <c r="H20" s="30"/>
    </row>
    <row r="21" spans="1:8" x14ac:dyDescent="0.25">
      <c r="A21" s="28" t="s">
        <v>35</v>
      </c>
      <c r="B21" s="40" t="str">
        <f>HLOOKUP(Übersetzen!C2,Übersetzen!H5:K87,8,FALSE)</f>
        <v>Für welche Anwendung benötigen Sie Stickstoff?</v>
      </c>
      <c r="C21" s="40"/>
      <c r="D21" s="40"/>
      <c r="E21" s="40"/>
      <c r="F21" s="40"/>
      <c r="G21" s="40"/>
      <c r="H21" s="40"/>
    </row>
    <row r="22" spans="1:8" x14ac:dyDescent="0.25">
      <c r="A22" s="28"/>
      <c r="B22" s="41" t="str">
        <f>HLOOKUP(Übersetzen!C2,Übersetzen!H5:K87,9,FALSE)</f>
        <v>Anwendung:</v>
      </c>
      <c r="C22" s="41"/>
      <c r="D22" s="42"/>
      <c r="E22" s="42"/>
      <c r="F22" s="42"/>
      <c r="G22" s="42"/>
      <c r="H22" s="42"/>
    </row>
    <row r="23" spans="1:8" x14ac:dyDescent="0.25">
      <c r="A23" s="28"/>
      <c r="B23" s="29"/>
      <c r="C23" s="29"/>
      <c r="D23" s="30"/>
      <c r="E23" s="30"/>
      <c r="F23" s="30"/>
      <c r="G23" s="30"/>
      <c r="H23" s="30"/>
    </row>
    <row r="24" spans="1:8" ht="15.75" thickBot="1" x14ac:dyDescent="0.3">
      <c r="A24" s="28" t="s">
        <v>36</v>
      </c>
      <c r="B24" s="40" t="str">
        <f>HLOOKUP(Übersetzen!C2,Übersetzen!H5:K87,10,FALSE)</f>
        <v>Welche Reinheit ist gewünscht?</v>
      </c>
      <c r="C24" s="40"/>
      <c r="D24" s="40"/>
      <c r="E24" s="40"/>
      <c r="F24" s="40"/>
      <c r="G24" s="40"/>
      <c r="H24" s="40"/>
    </row>
    <row r="25" spans="1:8" ht="12.75" customHeight="1" thickBot="1" x14ac:dyDescent="0.3">
      <c r="A25" s="28"/>
      <c r="B25" s="43" t="str">
        <f>HLOOKUP(Übersetzen!C2,Übersetzen!H5:K87,12,FALSE)</f>
        <v>Mindestens:</v>
      </c>
      <c r="C25" s="44"/>
      <c r="D25" s="44"/>
      <c r="E25" s="45" t="str">
        <f>HLOOKUP(Übersetzen!C2,Übersetzen!H5:K87,13,FALSE)</f>
        <v>Maximal:</v>
      </c>
      <c r="F25" s="46"/>
      <c r="G25" s="42"/>
      <c r="H25" s="47"/>
    </row>
    <row r="26" spans="1:8" x14ac:dyDescent="0.25">
      <c r="A26" s="28"/>
      <c r="B26" s="48"/>
      <c r="C26" s="29"/>
      <c r="F26" s="30"/>
      <c r="G26" s="30"/>
      <c r="H26" s="30"/>
    </row>
    <row r="27" spans="1:8" ht="15.75" thickBot="1" x14ac:dyDescent="0.3">
      <c r="A27" s="28" t="s">
        <v>37</v>
      </c>
      <c r="B27" s="50" t="str">
        <f>HLOOKUP(Übersetzen!C2,Übersetzen!H5:K87,14,FALSE)</f>
        <v xml:space="preserve"> Welchen Betriebsdruck benötigen Sie?</v>
      </c>
      <c r="C27" s="29"/>
      <c r="D27" s="30"/>
      <c r="E27" s="30"/>
      <c r="F27" s="30"/>
    </row>
    <row r="28" spans="1:8" ht="14.25" customHeight="1" thickBot="1" x14ac:dyDescent="0.3">
      <c r="A28" s="28"/>
      <c r="B28" s="51" t="str">
        <f>HLOOKUP(Übersetzen!C2,Übersetzen!H5:K87,15,FALSE)</f>
        <v>Betriebsdruck bar (ü):</v>
      </c>
      <c r="C28" s="52"/>
      <c r="D28" s="53"/>
      <c r="E28" s="54"/>
      <c r="F28" s="54"/>
      <c r="G28" s="54"/>
      <c r="H28" s="54"/>
    </row>
    <row r="29" spans="1:8" x14ac:dyDescent="0.25">
      <c r="A29" s="28"/>
      <c r="B29" s="48"/>
      <c r="C29" s="29"/>
      <c r="D29" s="30"/>
      <c r="E29" s="30"/>
      <c r="F29" s="30"/>
      <c r="G29" s="30"/>
      <c r="H29" s="30"/>
    </row>
    <row r="30" spans="1:8" ht="15.75" thickBot="1" x14ac:dyDescent="0.3">
      <c r="A30" s="28" t="s">
        <v>38</v>
      </c>
      <c r="B30" s="50" t="str">
        <f>HLOOKUP(Übersetzen!C2,Übersetzen!H5:K87,16,FALSE)</f>
        <v>Wie hoch ist der Bedarf an Stickstoff?</v>
      </c>
      <c r="C30" s="29"/>
      <c r="D30" s="30"/>
      <c r="E30" s="30"/>
      <c r="F30" s="30"/>
      <c r="G30" s="30"/>
      <c r="H30" s="30"/>
    </row>
    <row r="31" spans="1:8" ht="15.75" thickBot="1" x14ac:dyDescent="0.3">
      <c r="A31" s="28"/>
      <c r="B31" s="51" t="str">
        <f>HLOOKUP(Übersetzen!C2,Übersetzen!H5:K87,17,FALSE)</f>
        <v>Nm3/h</v>
      </c>
      <c r="C31" s="52"/>
      <c r="D31" s="46"/>
      <c r="E31" s="42"/>
      <c r="F31" s="42"/>
      <c r="G31" s="42"/>
      <c r="H31" s="42"/>
    </row>
    <row r="32" spans="1:8" ht="15.75" thickBot="1" x14ac:dyDescent="0.3">
      <c r="A32" s="28"/>
      <c r="B32" s="51" t="str">
        <f>HLOOKUP(Übersetzen!C2,Übersetzen!H5:K87,18,FALSE)</f>
        <v>Nm3/Tag</v>
      </c>
      <c r="C32" s="52"/>
      <c r="D32" s="46"/>
      <c r="E32" s="42"/>
      <c r="F32" s="42"/>
      <c r="G32" s="42"/>
      <c r="H32" s="42"/>
    </row>
    <row r="33" spans="1:8" ht="15.75" customHeight="1" thickBot="1" x14ac:dyDescent="0.3">
      <c r="A33" s="28"/>
      <c r="B33" s="51" t="str">
        <f>HLOOKUP(Übersetzen!C2,Übersetzen!H5:K87,19,FALSE)</f>
        <v>Nm3/Monat</v>
      </c>
      <c r="C33" s="52"/>
      <c r="D33" s="46"/>
      <c r="E33" s="42"/>
      <c r="F33" s="42"/>
      <c r="G33" s="42"/>
      <c r="H33" s="42"/>
    </row>
    <row r="34" spans="1:8" ht="15" customHeight="1" thickBot="1" x14ac:dyDescent="0.3">
      <c r="A34" s="28"/>
      <c r="B34" s="51" t="str">
        <f>HLOOKUP(Übersetzen!C2,Übersetzen!H5:K87,20,FALSE)</f>
        <v>Liter flüssig/Monat</v>
      </c>
      <c r="C34" s="52"/>
      <c r="D34" s="46"/>
      <c r="E34" s="42"/>
      <c r="F34" s="42"/>
      <c r="G34" s="42"/>
      <c r="H34" s="42"/>
    </row>
    <row r="35" spans="1:8" ht="15.75" thickBot="1" x14ac:dyDescent="0.3">
      <c r="A35" s="28"/>
      <c r="B35" s="51" t="str">
        <f>HLOOKUP(Übersetzen!C2,Übersetzen!H5:K87,21,FALSE)</f>
        <v>Kg</v>
      </c>
      <c r="C35" s="52"/>
      <c r="D35" s="46"/>
      <c r="E35" s="42"/>
      <c r="F35" s="42"/>
      <c r="G35" s="42"/>
      <c r="H35" s="42"/>
    </row>
    <row r="36" spans="1:8" x14ac:dyDescent="0.25">
      <c r="A36" s="28"/>
      <c r="B36" s="48"/>
      <c r="C36" s="29"/>
      <c r="D36" s="30"/>
      <c r="E36" s="30"/>
      <c r="F36" s="30"/>
      <c r="G36" s="30"/>
      <c r="H36" s="30"/>
    </row>
    <row r="37" spans="1:8" ht="15.75" thickBot="1" x14ac:dyDescent="0.3">
      <c r="A37" s="28" t="s">
        <v>48</v>
      </c>
      <c r="B37" s="50" t="str">
        <f>HLOOKUP(Übersetzen!$C$2,Übersetzen!$H$5:$K$87,22,FALSE)</f>
        <v>Zeitraum des Stickstoffbedarfs</v>
      </c>
      <c r="C37" s="29"/>
      <c r="D37" s="30"/>
      <c r="E37" s="30"/>
      <c r="F37" s="30"/>
      <c r="G37" s="30"/>
      <c r="H37" s="30"/>
    </row>
    <row r="38" spans="1:8" ht="15.75" customHeight="1" thickBot="1" x14ac:dyDescent="0.3">
      <c r="A38" s="28"/>
      <c r="B38" s="51" t="str">
        <f>HLOOKUP(Übersetzen!$C$2,Übersetzen!$H$5:$K$87,23,FALSE)</f>
        <v>Stunden pro Tag</v>
      </c>
      <c r="C38" s="52"/>
      <c r="D38" s="46"/>
      <c r="E38" s="42"/>
      <c r="F38" s="42"/>
      <c r="G38" s="42"/>
      <c r="H38" s="42"/>
    </row>
    <row r="39" spans="1:8" ht="17.25" customHeight="1" thickBot="1" x14ac:dyDescent="0.3">
      <c r="A39" s="28"/>
      <c r="B39" s="51" t="str">
        <f>HLOOKUP(Übersetzen!$C$2,Übersetzen!$H$5:$K$87,24,FALSE)</f>
        <v>Tage pro Woche</v>
      </c>
      <c r="C39" s="52"/>
      <c r="D39" s="46"/>
      <c r="E39" s="42"/>
      <c r="F39" s="42"/>
      <c r="G39" s="42"/>
      <c r="H39" s="42"/>
    </row>
    <row r="40" spans="1:8" x14ac:dyDescent="0.25">
      <c r="A40" s="28"/>
      <c r="B40" s="50"/>
      <c r="C40" s="29"/>
      <c r="D40" s="30"/>
      <c r="E40" s="30"/>
      <c r="F40" s="30"/>
      <c r="G40" s="30"/>
      <c r="H40" s="30"/>
    </row>
    <row r="41" spans="1:8" ht="15.75" thickBot="1" x14ac:dyDescent="0.3">
      <c r="A41" s="28" t="s">
        <v>49</v>
      </c>
      <c r="B41" s="55" t="str">
        <f>HLOOKUP(Übersetzen!$C$2,Übersetzen!$H$5:$K$87,25,FALSE)</f>
        <v xml:space="preserve"> Gibt es einen kurzfristigen höheren Bedarf (Peak) an Stickstoff?</v>
      </c>
      <c r="C41" s="29"/>
      <c r="D41" s="30"/>
      <c r="E41" s="30"/>
      <c r="F41" s="30"/>
      <c r="G41" s="30"/>
      <c r="H41" s="30"/>
    </row>
    <row r="42" spans="1:8" ht="15.75" thickBot="1" x14ac:dyDescent="0.3">
      <c r="A42" s="28"/>
      <c r="B42" s="51" t="str">
        <f>HLOOKUP(Übersetzen!$C$2,Übersetzen!$H$5:$K$87,26,FALSE)</f>
        <v>Menge</v>
      </c>
      <c r="C42" s="52"/>
      <c r="D42" s="46"/>
      <c r="E42" s="42"/>
      <c r="F42" s="42"/>
      <c r="G42" s="42"/>
      <c r="H42" s="42"/>
    </row>
    <row r="43" spans="1:8" ht="21" customHeight="1" thickBot="1" x14ac:dyDescent="0.3">
      <c r="A43" s="28"/>
      <c r="B43" s="51" t="str">
        <f>HLOOKUP(Übersetzen!$C$2,Übersetzen!$H$5:$K$87,27,FALSE)</f>
        <v>Länge des Peaks in min.</v>
      </c>
      <c r="C43" s="52"/>
      <c r="D43" s="46"/>
      <c r="E43" s="42"/>
      <c r="F43" s="42"/>
      <c r="G43" s="42"/>
      <c r="H43" s="42"/>
    </row>
    <row r="44" spans="1:8" ht="21" customHeight="1" thickBot="1" x14ac:dyDescent="0.3">
      <c r="A44" s="28"/>
      <c r="B44" s="51" t="str">
        <f>HLOOKUP(Übersetzen!$C$2,Übersetzen!$H$5:$K$87,28,FALSE)</f>
        <v>Dauer zwischen zwei Peaks</v>
      </c>
      <c r="C44" s="52"/>
      <c r="D44" s="46"/>
      <c r="E44" s="42"/>
      <c r="F44" s="42"/>
      <c r="G44" s="42"/>
      <c r="H44" s="42"/>
    </row>
    <row r="45" spans="1:8" x14ac:dyDescent="0.25">
      <c r="A45" s="28"/>
      <c r="B45" s="50"/>
      <c r="C45" s="29"/>
      <c r="D45" s="30"/>
      <c r="E45" s="30"/>
      <c r="F45" s="30"/>
      <c r="G45" s="30"/>
      <c r="H45" s="30"/>
    </row>
    <row r="46" spans="1:8" x14ac:dyDescent="0.25">
      <c r="A46" s="28"/>
      <c r="B46" s="48"/>
      <c r="C46" s="29"/>
      <c r="D46" s="30"/>
      <c r="E46" s="30"/>
      <c r="F46" s="30"/>
      <c r="G46" s="30"/>
      <c r="H46" s="30"/>
    </row>
    <row r="47" spans="1:8" ht="15.75" thickBot="1" x14ac:dyDescent="0.3">
      <c r="A47" s="28" t="s">
        <v>50</v>
      </c>
      <c r="B47" s="56" t="str">
        <f>HLOOKUP(Übersetzen!$C$2,Übersetzen!$H$5:$K$87,29,FALSE)</f>
        <v>Aktuelle Stickstoffversorgung (mit Verbrauch angeben)</v>
      </c>
    </row>
    <row r="48" spans="1:8" ht="18" customHeight="1" thickBot="1" x14ac:dyDescent="0.3">
      <c r="A48" s="28"/>
      <c r="B48" s="51" t="str">
        <f>HLOOKUP(Übersetzen!$C$2,Übersetzen!$H$5:$K$87,30,FALSE)</f>
        <v>Flaschenbündel</v>
      </c>
      <c r="C48" s="52"/>
      <c r="D48" s="58"/>
      <c r="E48" s="58"/>
      <c r="F48" s="59" t="str">
        <f>HLOOKUP(Übersetzen!$C$2,Übersetzen!$H$5:$K$87,48,FALSE)</f>
        <v>Tag</v>
      </c>
      <c r="G48" s="59" t="str">
        <f>HLOOKUP(Übersetzen!$C$2,Übersetzen!$H$5:$K$87,49,FALSE)</f>
        <v>Woche</v>
      </c>
      <c r="H48" s="59" t="str">
        <f>HLOOKUP(Übersetzen!$C$2,Übersetzen!$H$5:$K$87,50,FALSE)</f>
        <v>Monat</v>
      </c>
    </row>
    <row r="49" spans="1:8" ht="15.75" thickBot="1" x14ac:dyDescent="0.3">
      <c r="A49" s="28"/>
      <c r="B49" s="51" t="str">
        <f>HLOOKUP(Übersetzen!$C$2,Übersetzen!$H$5:$K$87,31,FALSE)</f>
        <v>Flüssiggas</v>
      </c>
      <c r="C49" s="52"/>
      <c r="D49" s="58"/>
      <c r="E49" s="58"/>
      <c r="F49" s="59" t="str">
        <f>HLOOKUP(Übersetzen!$C$2,Übersetzen!$H$5:$K$87,48,FALSE)</f>
        <v>Tag</v>
      </c>
      <c r="G49" s="59" t="str">
        <f>HLOOKUP(Übersetzen!$C$2,Übersetzen!$H$5:$K$87,49,FALSE)</f>
        <v>Woche</v>
      </c>
      <c r="H49" s="59" t="str">
        <f>HLOOKUP(Übersetzen!$C$2,Übersetzen!$H$5:$K$87,50,FALSE)</f>
        <v>Monat</v>
      </c>
    </row>
    <row r="50" spans="1:8" x14ac:dyDescent="0.25">
      <c r="A50" s="28"/>
      <c r="B50" s="48"/>
      <c r="C50" s="29"/>
      <c r="D50" s="30"/>
      <c r="E50" s="30"/>
      <c r="F50" s="30"/>
      <c r="G50" s="30"/>
      <c r="H50" s="30"/>
    </row>
    <row r="51" spans="1:8" ht="15.75" thickBot="1" x14ac:dyDescent="0.3">
      <c r="A51" s="28" t="s">
        <v>51</v>
      </c>
      <c r="B51" s="56" t="str">
        <f>HLOOKUP(Übersetzen!$C$2,Übersetzen!$H$5:$K$87,32,FALSE)</f>
        <v>Wie hoch ist der max. verfügbare Druckluft-Druck?</v>
      </c>
    </row>
    <row r="52" spans="1:8" ht="18" customHeight="1" thickBot="1" x14ac:dyDescent="0.3">
      <c r="A52" s="28"/>
      <c r="B52" s="51" t="str">
        <f>HLOOKUP(Übersetzen!$C$2,Übersetzen!$H$5:$K$87,33,FALSE)</f>
        <v>Betriebsdruck bar (ü):</v>
      </c>
      <c r="C52" s="52"/>
      <c r="D52" s="58"/>
      <c r="E52" s="58"/>
      <c r="F52" s="58"/>
      <c r="G52" s="58"/>
      <c r="H52" s="58"/>
    </row>
    <row r="53" spans="1:8" x14ac:dyDescent="0.25">
      <c r="A53" s="28"/>
      <c r="B53" s="50"/>
      <c r="C53" s="29"/>
      <c r="D53" s="30"/>
      <c r="E53" s="30"/>
      <c r="F53" s="30"/>
      <c r="G53" s="30"/>
      <c r="H53" s="30"/>
    </row>
    <row r="54" spans="1:8" ht="15.75" thickBot="1" x14ac:dyDescent="0.3">
      <c r="A54" s="28" t="s">
        <v>52</v>
      </c>
      <c r="B54" s="50" t="str">
        <f>HLOOKUP(Übersetzen!$C$2,Übersetzen!$H$5:$K$87,34,FALSE)</f>
        <v>Temperaturen Aufstellungsort Generator</v>
      </c>
      <c r="C54" s="29"/>
      <c r="D54" s="30"/>
      <c r="E54" s="30"/>
      <c r="F54" s="30"/>
      <c r="G54" s="30"/>
      <c r="H54" s="30"/>
    </row>
    <row r="55" spans="1:8" ht="17.25" customHeight="1" thickBot="1" x14ac:dyDescent="0.3">
      <c r="A55" s="28"/>
      <c r="B55" s="60" t="str">
        <f>HLOOKUP(Übersetzen!$C$2,Übersetzen!$H$5:$K$87,35,FALSE)</f>
        <v>Temperatur ° C</v>
      </c>
      <c r="C55" s="61"/>
      <c r="D55" s="62" t="str">
        <f>HLOOKUP(Übersetzen!$C$2,Übersetzen!$H$5:$K$87,46,FALSE)</f>
        <v>Mindestens:</v>
      </c>
      <c r="E55" s="63"/>
      <c r="F55" s="62" t="str">
        <f>HLOOKUP(Übersetzen!$C$2,Übersetzen!$H$5:$K$87,47,FALSE)</f>
        <v>Maximal:</v>
      </c>
      <c r="G55" s="63"/>
      <c r="H55" s="58"/>
    </row>
    <row r="56" spans="1:8" x14ac:dyDescent="0.25">
      <c r="A56" s="28"/>
      <c r="B56" s="50"/>
      <c r="C56" s="29"/>
      <c r="D56" s="30"/>
      <c r="E56" s="30"/>
      <c r="F56" s="30"/>
      <c r="G56" s="30"/>
      <c r="H56" s="30"/>
    </row>
    <row r="57" spans="1:8" ht="15.75" thickBot="1" x14ac:dyDescent="0.3">
      <c r="A57" s="28" t="s">
        <v>53</v>
      </c>
      <c r="B57" s="50" t="str">
        <f>HLOOKUP(Übersetzen!$C$2,Übersetzen!$H$5:$K$87,36,FALSE)</f>
        <v>Einlasstemperatur Druckluft</v>
      </c>
      <c r="C57" s="29"/>
      <c r="D57" s="30"/>
      <c r="E57" s="30"/>
      <c r="F57" s="30"/>
      <c r="G57" s="30"/>
      <c r="H57" s="30"/>
    </row>
    <row r="58" spans="1:8" ht="13.5" customHeight="1" thickBot="1" x14ac:dyDescent="0.3">
      <c r="A58" s="28"/>
      <c r="B58" s="60" t="str">
        <f>HLOOKUP(Übersetzen!$C$2,Übersetzen!$H$5:$K$87,37,FALSE)</f>
        <v>Temperatur ° C</v>
      </c>
      <c r="C58" s="61"/>
      <c r="D58" s="62" t="str">
        <f>HLOOKUP(Übersetzen!$C$2,Übersetzen!$H$5:$K$87,46,FALSE)</f>
        <v>Mindestens:</v>
      </c>
      <c r="E58" s="63"/>
      <c r="F58" s="62" t="str">
        <f>HLOOKUP(Übersetzen!$C$2,Übersetzen!$H$5:$K$87,47,FALSE)</f>
        <v>Maximal:</v>
      </c>
      <c r="G58" s="63"/>
      <c r="H58" s="58"/>
    </row>
    <row r="59" spans="1:8" x14ac:dyDescent="0.25">
      <c r="A59" s="28"/>
      <c r="B59" s="48"/>
      <c r="C59" s="29"/>
      <c r="D59" s="30"/>
      <c r="E59" s="30"/>
      <c r="F59" s="30"/>
      <c r="G59" s="30"/>
      <c r="H59" s="30"/>
    </row>
    <row r="60" spans="1:8" x14ac:dyDescent="0.25">
      <c r="A60" s="28"/>
      <c r="B60" s="48"/>
      <c r="C60" s="29"/>
      <c r="D60" s="30"/>
      <c r="E60" s="30"/>
      <c r="F60" s="30"/>
      <c r="G60" s="30"/>
      <c r="H60" s="30"/>
    </row>
    <row r="61" spans="1:8" ht="15.75" thickBot="1" x14ac:dyDescent="0.3">
      <c r="A61" s="28" t="s">
        <v>54</v>
      </c>
      <c r="B61" s="56" t="str">
        <f>HLOOKUP(Übersetzen!$C$2,Übersetzen!$H$5:$K$87,38,FALSE)</f>
        <v>Welche aktuelle Druckluftqualität steht zur Verfügung (ISO 8573-1)</v>
      </c>
    </row>
    <row r="62" spans="1:8" ht="16.5" customHeight="1" thickBot="1" x14ac:dyDescent="0.3">
      <c r="A62" s="28"/>
      <c r="B62" s="60" t="str">
        <f>HLOOKUP(Übersetzen!$C$2,Übersetzen!$H$5:$K$87,39,FALSE)</f>
        <v>Staub</v>
      </c>
      <c r="C62" s="61"/>
      <c r="D62" s="59" t="str">
        <f>HLOOKUP(Übersetzen!$C$2,Übersetzen!$H$5:$K$87,54,FALSE)</f>
        <v>Klasse 1</v>
      </c>
      <c r="E62" s="59" t="str">
        <f>HLOOKUP(Übersetzen!$C$2,Übersetzen!$H$5:$K$87,55,FALSE)</f>
        <v>Klasse 2</v>
      </c>
      <c r="F62" s="59" t="str">
        <f>HLOOKUP(Übersetzen!$C$2,Übersetzen!$H$5:$K$87,56,FALSE)</f>
        <v>Klasse 3</v>
      </c>
      <c r="G62" s="59" t="str">
        <f>HLOOKUP(Übersetzen!$C$2,Übersetzen!$H$5:$K$87,57,FALSE)</f>
        <v>Klasse 4</v>
      </c>
      <c r="H62" s="64" t="str">
        <f>HLOOKUP(Übersetzen!$C$2,Übersetzen!$H$5:$K$87,58,FALSE)</f>
        <v>Klasse 5</v>
      </c>
    </row>
    <row r="63" spans="1:8" ht="18.75" customHeight="1" thickBot="1" x14ac:dyDescent="0.3">
      <c r="A63" s="28"/>
      <c r="B63" s="65" t="str">
        <f>HLOOKUP(Übersetzen!$C$2,Übersetzen!$H$5:$K$87,40,FALSE)</f>
        <v>Restfeuchte</v>
      </c>
      <c r="C63" s="66"/>
      <c r="D63" s="59" t="str">
        <f>HLOOKUP(Übersetzen!$C$2,Übersetzen!$H$5:$K$87,54,FALSE)</f>
        <v>Klasse 1</v>
      </c>
      <c r="E63" s="59" t="str">
        <f>HLOOKUP(Übersetzen!$C$2,Übersetzen!$H$5:$K$87,55,FALSE)</f>
        <v>Klasse 2</v>
      </c>
      <c r="F63" s="59" t="str">
        <f>HLOOKUP(Übersetzen!$C$2,Übersetzen!$H$5:$K$87,56,FALSE)</f>
        <v>Klasse 3</v>
      </c>
      <c r="G63" s="59" t="str">
        <f>HLOOKUP(Übersetzen!$C$2,Übersetzen!$H$5:$K$87,57,FALSE)</f>
        <v>Klasse 4</v>
      </c>
      <c r="H63" s="64" t="str">
        <f>HLOOKUP(Übersetzen!$C$2,Übersetzen!$H$5:$K$87,58,FALSE)</f>
        <v>Klasse 5</v>
      </c>
    </row>
    <row r="64" spans="1:8" ht="14.25" customHeight="1" thickBot="1" x14ac:dyDescent="0.3">
      <c r="A64" s="28"/>
      <c r="B64" s="60" t="str">
        <f>HLOOKUP(Übersetzen!$C$2,Übersetzen!$H$5:$K$87,41,FALSE)</f>
        <v>Öl</v>
      </c>
      <c r="C64" s="61"/>
      <c r="D64" s="59" t="str">
        <f>HLOOKUP(Übersetzen!$C$2,Übersetzen!$H$5:$K$87,54,FALSE)</f>
        <v>Klasse 1</v>
      </c>
      <c r="E64" s="59" t="str">
        <f>HLOOKUP(Übersetzen!$C$2,Übersetzen!$H$5:$K$87,55,FALSE)</f>
        <v>Klasse 2</v>
      </c>
      <c r="F64" s="59" t="str">
        <f>HLOOKUP(Übersetzen!$C$2,Übersetzen!$H$5:$K$87,56,FALSE)</f>
        <v>Klasse 3</v>
      </c>
      <c r="G64" s="59" t="str">
        <f>HLOOKUP(Übersetzen!$C$2,Übersetzen!$H$5:$K$87,57,FALSE)</f>
        <v>Klasse 4</v>
      </c>
      <c r="H64" s="64" t="str">
        <f>HLOOKUP(Übersetzen!$C$2,Übersetzen!$H$5:$K$87,58,FALSE)</f>
        <v>Klasse 5</v>
      </c>
    </row>
    <row r="65" spans="1:8" x14ac:dyDescent="0.25">
      <c r="A65" s="28"/>
      <c r="B65" s="50"/>
      <c r="C65" s="29"/>
      <c r="D65" s="30"/>
      <c r="E65" s="30"/>
      <c r="F65" s="30"/>
      <c r="G65" s="30"/>
      <c r="H65" s="30"/>
    </row>
    <row r="66" spans="1:8" ht="15.75" thickBot="1" x14ac:dyDescent="0.3">
      <c r="A66" s="28" t="s">
        <v>55</v>
      </c>
      <c r="B66" s="56" t="str">
        <f>HLOOKUP(Übersetzen!$C$2,Übersetzen!$H$5:$K$87,42,FALSE)</f>
        <v>Hat Ihr Druckluftsystem Reserven und wenn ja, welche Menge steht zur Verfügung</v>
      </c>
    </row>
    <row r="67" spans="1:8" ht="16.5" customHeight="1" thickBot="1" x14ac:dyDescent="0.3">
      <c r="A67" s="28"/>
      <c r="B67" s="51" t="str">
        <f>HLOOKUP(Übersetzen!$C$2,Übersetzen!$H$5:$K$87,43,FALSE)</f>
        <v>Volumenstrom m3/min</v>
      </c>
      <c r="C67" s="52"/>
      <c r="D67" s="46"/>
      <c r="E67" s="42"/>
      <c r="F67" s="42"/>
      <c r="G67" s="42"/>
      <c r="H67" s="42"/>
    </row>
    <row r="68" spans="1:8" x14ac:dyDescent="0.25">
      <c r="A68" s="28"/>
      <c r="B68" s="50"/>
      <c r="C68" s="29"/>
      <c r="D68" s="30"/>
      <c r="E68" s="30"/>
      <c r="F68" s="30"/>
      <c r="G68" s="30"/>
      <c r="H68" s="30"/>
    </row>
    <row r="69" spans="1:8" ht="15.75" thickBot="1" x14ac:dyDescent="0.3">
      <c r="A69" s="28" t="s">
        <v>56</v>
      </c>
      <c r="B69" s="50" t="str">
        <f>HLOOKUP(Übersetzen!$C$2,Übersetzen!$H$5:$K$87,44,FALSE)</f>
        <v>Wie Staubempfindlich ist die Anwendung</v>
      </c>
      <c r="C69" s="29"/>
      <c r="D69" s="30"/>
      <c r="E69" s="30"/>
      <c r="F69" s="30"/>
      <c r="G69" s="30"/>
      <c r="H69" s="30"/>
    </row>
    <row r="70" spans="1:8" ht="16.5" customHeight="1" thickBot="1" x14ac:dyDescent="0.3">
      <c r="A70" s="28"/>
      <c r="B70" s="60"/>
      <c r="C70" s="61"/>
      <c r="D70" s="67" t="str">
        <f>HLOOKUP(Übersetzen!$C$2,Übersetzen!$H$5:$K$87,59,FALSE)</f>
        <v>Empfindlich</v>
      </c>
      <c r="E70" s="68"/>
      <c r="F70" s="69" t="str">
        <f>HLOOKUP(Übersetzen!$C$2,Übersetzen!$H$5:$K$87,60,FALSE)</f>
        <v>nicht Empfindlich</v>
      </c>
      <c r="G70" s="68"/>
      <c r="H70" s="58"/>
    </row>
    <row r="71" spans="1:8" x14ac:dyDescent="0.25">
      <c r="A71" s="28"/>
      <c r="B71" s="29"/>
      <c r="C71" s="29"/>
      <c r="D71" s="30"/>
      <c r="E71" s="30"/>
      <c r="F71" s="30"/>
      <c r="G71" s="30"/>
      <c r="H71" s="30"/>
    </row>
    <row r="72" spans="1:8" x14ac:dyDescent="0.25">
      <c r="A72" s="28"/>
      <c r="B72" s="29"/>
      <c r="C72" s="29"/>
      <c r="D72" s="30"/>
      <c r="E72" s="30"/>
      <c r="F72" s="30"/>
      <c r="G72" s="30"/>
      <c r="H72" s="30"/>
    </row>
    <row r="73" spans="1:8" x14ac:dyDescent="0.25">
      <c r="A73" s="28"/>
      <c r="B73" s="29"/>
      <c r="C73" s="29"/>
      <c r="D73" s="30"/>
      <c r="E73" s="30"/>
      <c r="F73" s="30"/>
      <c r="G73" s="30"/>
      <c r="H73" s="30"/>
    </row>
    <row r="74" spans="1:8" x14ac:dyDescent="0.25">
      <c r="A74" s="28"/>
      <c r="B74" s="29" t="str">
        <f>HLOOKUP(Übersetzen!$C$2,Übersetzen!$H$5:$K$87,45,FALSE)</f>
        <v>Notizen:</v>
      </c>
      <c r="C74" s="29"/>
      <c r="D74" s="30"/>
      <c r="E74" s="30"/>
      <c r="F74" s="30"/>
      <c r="G74" s="30"/>
      <c r="H74" s="30"/>
    </row>
    <row r="75" spans="1:8" x14ac:dyDescent="0.25">
      <c r="A75" s="28"/>
      <c r="B75" s="29"/>
      <c r="C75" s="29"/>
      <c r="D75" s="30"/>
      <c r="E75" s="30"/>
      <c r="F75" s="30"/>
      <c r="G75" s="30"/>
      <c r="H75" s="30"/>
    </row>
    <row r="76" spans="1:8" x14ac:dyDescent="0.25">
      <c r="A76" s="28"/>
      <c r="B76" s="29"/>
      <c r="C76" s="29"/>
      <c r="D76" s="30"/>
      <c r="E76" s="30"/>
      <c r="F76" s="30"/>
      <c r="G76" s="30"/>
      <c r="H76" s="30"/>
    </row>
    <row r="77" spans="1:8" x14ac:dyDescent="0.25">
      <c r="A77" s="28"/>
      <c r="B77" s="29"/>
      <c r="C77" s="29"/>
      <c r="D77" s="30"/>
      <c r="E77" s="30"/>
      <c r="F77" s="30"/>
      <c r="G77" s="30"/>
      <c r="H77" s="30"/>
    </row>
    <row r="78" spans="1:8" x14ac:dyDescent="0.25">
      <c r="A78" s="28"/>
      <c r="B78" s="29"/>
      <c r="C78" s="29"/>
      <c r="D78" s="30"/>
      <c r="E78" s="30"/>
      <c r="F78" s="30"/>
      <c r="G78" s="30"/>
      <c r="H78" s="30"/>
    </row>
    <row r="79" spans="1:8" x14ac:dyDescent="0.25">
      <c r="A79" s="28"/>
      <c r="B79" s="29"/>
      <c r="C79" s="29"/>
      <c r="D79" s="30"/>
      <c r="E79" s="30"/>
      <c r="F79" s="30"/>
      <c r="G79" s="30"/>
      <c r="H79" s="30"/>
    </row>
    <row r="80" spans="1:8" x14ac:dyDescent="0.25">
      <c r="A80" s="28"/>
      <c r="B80" s="29"/>
      <c r="C80" s="29"/>
      <c r="D80" s="30"/>
      <c r="E80" s="30"/>
      <c r="F80" s="30"/>
      <c r="G80" s="30"/>
      <c r="H80" s="30"/>
    </row>
    <row r="81" spans="1:8" x14ac:dyDescent="0.25">
      <c r="A81" s="28"/>
      <c r="B81" s="29"/>
      <c r="C81" s="29"/>
      <c r="D81" s="30"/>
      <c r="E81" s="30"/>
      <c r="F81" s="30"/>
      <c r="G81" s="30"/>
      <c r="H81" s="30"/>
    </row>
    <row r="82" spans="1:8" x14ac:dyDescent="0.25">
      <c r="A82" s="28"/>
      <c r="B82" s="29"/>
      <c r="C82" s="29"/>
      <c r="D82" s="30"/>
      <c r="E82" s="30"/>
      <c r="F82" s="30"/>
      <c r="G82" s="30"/>
      <c r="H82" s="30"/>
    </row>
    <row r="83" spans="1:8" x14ac:dyDescent="0.25">
      <c r="A83" s="28"/>
      <c r="B83" s="29"/>
      <c r="C83" s="29"/>
      <c r="D83" s="30"/>
      <c r="E83" s="30"/>
      <c r="F83" s="30"/>
      <c r="G83" s="30"/>
      <c r="H83" s="30"/>
    </row>
    <row r="84" spans="1:8" x14ac:dyDescent="0.25">
      <c r="A84" s="28"/>
      <c r="B84" s="29"/>
      <c r="C84" s="29"/>
      <c r="D84" s="30"/>
      <c r="E84" s="30"/>
      <c r="F84" s="30"/>
      <c r="G84" s="30"/>
      <c r="H84" s="30"/>
    </row>
    <row r="85" spans="1:8" x14ac:dyDescent="0.25">
      <c r="A85" s="28"/>
      <c r="B85" s="29"/>
      <c r="C85" s="29"/>
      <c r="D85" s="30"/>
      <c r="E85" s="30"/>
      <c r="F85" s="30"/>
      <c r="G85" s="30"/>
      <c r="H85" s="30"/>
    </row>
    <row r="86" spans="1:8" x14ac:dyDescent="0.25">
      <c r="A86" s="28"/>
      <c r="B86" s="29"/>
      <c r="C86" s="29"/>
      <c r="D86" s="30"/>
      <c r="E86" s="30"/>
      <c r="F86" s="30"/>
      <c r="G86" s="30"/>
      <c r="H86" s="30"/>
    </row>
    <row r="87" spans="1:8" x14ac:dyDescent="0.25">
      <c r="A87" s="28"/>
      <c r="B87" s="29"/>
      <c r="C87" s="29"/>
      <c r="D87" s="30"/>
      <c r="E87" s="30"/>
      <c r="F87" s="30"/>
      <c r="G87" s="30"/>
      <c r="H87" s="30"/>
    </row>
    <row r="88" spans="1:8" x14ac:dyDescent="0.25">
      <c r="A88" s="28"/>
      <c r="B88" s="29"/>
      <c r="C88" s="29"/>
      <c r="D88" s="30"/>
      <c r="E88" s="30"/>
      <c r="F88" s="30"/>
      <c r="G88" s="30"/>
      <c r="H88" s="30"/>
    </row>
    <row r="89" spans="1:8" x14ac:dyDescent="0.25">
      <c r="A89" s="28"/>
      <c r="B89" s="29"/>
      <c r="C89" s="29"/>
      <c r="D89" s="30"/>
      <c r="E89" s="30"/>
      <c r="F89" s="30"/>
      <c r="G89" s="30"/>
      <c r="H89" s="30"/>
    </row>
    <row r="90" spans="1:8" x14ac:dyDescent="0.25">
      <c r="A90" s="28"/>
      <c r="B90" s="29"/>
      <c r="C90" s="29"/>
      <c r="D90" s="30"/>
      <c r="E90" s="30"/>
      <c r="F90" s="30"/>
      <c r="G90" s="30"/>
      <c r="H90" s="30"/>
    </row>
    <row r="91" spans="1:8" x14ac:dyDescent="0.25">
      <c r="A91" s="28"/>
      <c r="B91" s="29"/>
      <c r="C91" s="29"/>
      <c r="D91" s="30"/>
      <c r="E91" s="30"/>
      <c r="F91" s="30"/>
      <c r="G91" s="30"/>
      <c r="H91" s="30"/>
    </row>
    <row r="92" spans="1:8" x14ac:dyDescent="0.25">
      <c r="A92" s="28"/>
      <c r="B92" s="29"/>
      <c r="C92" s="29"/>
      <c r="D92" s="30"/>
      <c r="E92" s="30"/>
      <c r="F92" s="30"/>
      <c r="G92" s="30"/>
      <c r="H92" s="30"/>
    </row>
    <row r="93" spans="1:8" x14ac:dyDescent="0.25">
      <c r="A93" s="28"/>
      <c r="B93" s="29"/>
      <c r="C93" s="29"/>
      <c r="D93" s="30"/>
      <c r="E93" s="30"/>
      <c r="F93" s="30"/>
      <c r="G93" s="30"/>
      <c r="H93" s="30"/>
    </row>
  </sheetData>
  <sheetProtection sheet="1" objects="1" scenarios="1"/>
  <mergeCells count="52">
    <mergeCell ref="D42:H42"/>
    <mergeCell ref="D43:H43"/>
    <mergeCell ref="D44:H44"/>
    <mergeCell ref="D39:H39"/>
    <mergeCell ref="D38:H38"/>
    <mergeCell ref="B58:C58"/>
    <mergeCell ref="B67:C67"/>
    <mergeCell ref="B70:C70"/>
    <mergeCell ref="D70:E70"/>
    <mergeCell ref="F70:G70"/>
    <mergeCell ref="D67:H67"/>
    <mergeCell ref="B44:C44"/>
    <mergeCell ref="B48:C48"/>
    <mergeCell ref="B49:C49"/>
    <mergeCell ref="B52:C52"/>
    <mergeCell ref="B55:C55"/>
    <mergeCell ref="B34:C34"/>
    <mergeCell ref="B35:C35"/>
    <mergeCell ref="B39:C39"/>
    <mergeCell ref="B42:C42"/>
    <mergeCell ref="B43:C43"/>
    <mergeCell ref="D19:H19"/>
    <mergeCell ref="B21:H21"/>
    <mergeCell ref="B22:C22"/>
    <mergeCell ref="B24:H24"/>
    <mergeCell ref="B6:H12"/>
    <mergeCell ref="B15:C15"/>
    <mergeCell ref="B16:C16"/>
    <mergeCell ref="B17:C17"/>
    <mergeCell ref="B18:C18"/>
    <mergeCell ref="B19:C19"/>
    <mergeCell ref="D15:H15"/>
    <mergeCell ref="D16:H16"/>
    <mergeCell ref="D17:H17"/>
    <mergeCell ref="D18:H18"/>
    <mergeCell ref="D22:H22"/>
    <mergeCell ref="F25:G25"/>
    <mergeCell ref="B38:C38"/>
    <mergeCell ref="B62:C62"/>
    <mergeCell ref="B63:C63"/>
    <mergeCell ref="B64:C64"/>
    <mergeCell ref="C25:D25"/>
    <mergeCell ref="D32:H32"/>
    <mergeCell ref="D33:H33"/>
    <mergeCell ref="D34:H34"/>
    <mergeCell ref="D35:H35"/>
    <mergeCell ref="B28:C28"/>
    <mergeCell ref="D28:H28"/>
    <mergeCell ref="B31:C31"/>
    <mergeCell ref="D31:H31"/>
    <mergeCell ref="B32:C32"/>
    <mergeCell ref="B33:C33"/>
  </mergeCells>
  <pageMargins left="0.7" right="0.7" top="0.78740157499999996" bottom="0.78740157499999996" header="0.3" footer="0.3"/>
  <pageSetup paperSize="9" orientation="portrait" r:id="rId1"/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1076" r:id="rId4" name="OptionButton1">
          <controlPr defaultSize="0" autoLine="0" autoPict="0" r:id="rId5">
            <anchor moveWithCells="1">
              <from>
                <xdr:col>5</xdr:col>
                <xdr:colOff>371475</xdr:colOff>
                <xdr:row>47</xdr:row>
                <xdr:rowOff>38100</xdr:rowOff>
              </from>
              <to>
                <xdr:col>5</xdr:col>
                <xdr:colOff>542925</xdr:colOff>
                <xdr:row>47</xdr:row>
                <xdr:rowOff>200025</xdr:rowOff>
              </to>
            </anchor>
          </controlPr>
        </control>
      </mc:Choice>
      <mc:Fallback>
        <control shapeId="1076" r:id="rId4" name="OptionButton1"/>
      </mc:Fallback>
    </mc:AlternateContent>
    <mc:AlternateContent xmlns:mc="http://schemas.openxmlformats.org/markup-compatibility/2006">
      <mc:Choice Requires="x14">
        <control shapeId="1077" r:id="rId6" name="OptionButton2">
          <controlPr defaultSize="0" autoLine="0" r:id="rId7">
            <anchor moveWithCells="1">
              <from>
                <xdr:col>6</xdr:col>
                <xdr:colOff>495300</xdr:colOff>
                <xdr:row>47</xdr:row>
                <xdr:rowOff>38100</xdr:rowOff>
              </from>
              <to>
                <xdr:col>6</xdr:col>
                <xdr:colOff>666750</xdr:colOff>
                <xdr:row>47</xdr:row>
                <xdr:rowOff>209550</xdr:rowOff>
              </to>
            </anchor>
          </controlPr>
        </control>
      </mc:Choice>
      <mc:Fallback>
        <control shapeId="1077" r:id="rId6" name="OptionButton2"/>
      </mc:Fallback>
    </mc:AlternateContent>
    <mc:AlternateContent xmlns:mc="http://schemas.openxmlformats.org/markup-compatibility/2006">
      <mc:Choice Requires="x14">
        <control shapeId="1078" r:id="rId8" name="OptionButton3">
          <controlPr defaultSize="0" autoLine="0" r:id="rId9">
            <anchor moveWithCells="1">
              <from>
                <xdr:col>7</xdr:col>
                <xdr:colOff>514350</xdr:colOff>
                <xdr:row>47</xdr:row>
                <xdr:rowOff>38100</xdr:rowOff>
              </from>
              <to>
                <xdr:col>7</xdr:col>
                <xdr:colOff>685800</xdr:colOff>
                <xdr:row>47</xdr:row>
                <xdr:rowOff>219075</xdr:rowOff>
              </to>
            </anchor>
          </controlPr>
        </control>
      </mc:Choice>
      <mc:Fallback>
        <control shapeId="1078" r:id="rId8" name="OptionButton3"/>
      </mc:Fallback>
    </mc:AlternateContent>
    <mc:AlternateContent xmlns:mc="http://schemas.openxmlformats.org/markup-compatibility/2006">
      <mc:Choice Requires="x14">
        <control shapeId="1079" r:id="rId10" name="OptionButton4">
          <controlPr defaultSize="0" autoLine="0" r:id="rId11">
            <anchor moveWithCells="1">
              <from>
                <xdr:col>5</xdr:col>
                <xdr:colOff>361950</xdr:colOff>
                <xdr:row>48</xdr:row>
                <xdr:rowOff>19050</xdr:rowOff>
              </from>
              <to>
                <xdr:col>5</xdr:col>
                <xdr:colOff>533400</xdr:colOff>
                <xdr:row>48</xdr:row>
                <xdr:rowOff>180975</xdr:rowOff>
              </to>
            </anchor>
          </controlPr>
        </control>
      </mc:Choice>
      <mc:Fallback>
        <control shapeId="1079" r:id="rId10" name="OptionButton4"/>
      </mc:Fallback>
    </mc:AlternateContent>
    <mc:AlternateContent xmlns:mc="http://schemas.openxmlformats.org/markup-compatibility/2006">
      <mc:Choice Requires="x14">
        <control shapeId="1080" r:id="rId12" name="OptionButton5">
          <controlPr defaultSize="0" autoLine="0" r:id="rId13">
            <anchor moveWithCells="1">
              <from>
                <xdr:col>7</xdr:col>
                <xdr:colOff>514350</xdr:colOff>
                <xdr:row>48</xdr:row>
                <xdr:rowOff>19050</xdr:rowOff>
              </from>
              <to>
                <xdr:col>7</xdr:col>
                <xdr:colOff>685800</xdr:colOff>
                <xdr:row>48</xdr:row>
                <xdr:rowOff>180975</xdr:rowOff>
              </to>
            </anchor>
          </controlPr>
        </control>
      </mc:Choice>
      <mc:Fallback>
        <control shapeId="1080" r:id="rId12" name="OptionButton5"/>
      </mc:Fallback>
    </mc:AlternateContent>
    <mc:AlternateContent xmlns:mc="http://schemas.openxmlformats.org/markup-compatibility/2006">
      <mc:Choice Requires="x14">
        <control shapeId="1081" r:id="rId14" name="OptionButton6">
          <controlPr defaultSize="0" autoLine="0" r:id="rId15">
            <anchor moveWithCells="1">
              <from>
                <xdr:col>6</xdr:col>
                <xdr:colOff>504825</xdr:colOff>
                <xdr:row>48</xdr:row>
                <xdr:rowOff>19050</xdr:rowOff>
              </from>
              <to>
                <xdr:col>6</xdr:col>
                <xdr:colOff>676275</xdr:colOff>
                <xdr:row>48</xdr:row>
                <xdr:rowOff>180975</xdr:rowOff>
              </to>
            </anchor>
          </controlPr>
        </control>
      </mc:Choice>
      <mc:Fallback>
        <control shapeId="1081" r:id="rId14" name="OptionButton6"/>
      </mc:Fallback>
    </mc:AlternateContent>
    <mc:AlternateContent xmlns:mc="http://schemas.openxmlformats.org/markup-compatibility/2006">
      <mc:Choice Requires="x14">
        <control shapeId="1082" r:id="rId16" name="OptionButton7">
          <controlPr defaultSize="0" autoLine="0" r:id="rId17">
            <anchor moveWithCells="1">
              <from>
                <xdr:col>3</xdr:col>
                <xdr:colOff>504825</xdr:colOff>
                <xdr:row>61</xdr:row>
                <xdr:rowOff>19050</xdr:rowOff>
              </from>
              <to>
                <xdr:col>3</xdr:col>
                <xdr:colOff>647700</xdr:colOff>
                <xdr:row>61</xdr:row>
                <xdr:rowOff>190500</xdr:rowOff>
              </to>
            </anchor>
          </controlPr>
        </control>
      </mc:Choice>
      <mc:Fallback>
        <control shapeId="1082" r:id="rId16" name="OptionButton7"/>
      </mc:Fallback>
    </mc:AlternateContent>
    <mc:AlternateContent xmlns:mc="http://schemas.openxmlformats.org/markup-compatibility/2006">
      <mc:Choice Requires="x14">
        <control shapeId="1083" r:id="rId18" name="OptionButton8">
          <controlPr defaultSize="0" autoLine="0" r:id="rId19">
            <anchor moveWithCells="1">
              <from>
                <xdr:col>4</xdr:col>
                <xdr:colOff>523875</xdr:colOff>
                <xdr:row>61</xdr:row>
                <xdr:rowOff>19050</xdr:rowOff>
              </from>
              <to>
                <xdr:col>4</xdr:col>
                <xdr:colOff>666750</xdr:colOff>
                <xdr:row>61</xdr:row>
                <xdr:rowOff>190500</xdr:rowOff>
              </to>
            </anchor>
          </controlPr>
        </control>
      </mc:Choice>
      <mc:Fallback>
        <control shapeId="1083" r:id="rId18" name="OptionButton8"/>
      </mc:Fallback>
    </mc:AlternateContent>
    <mc:AlternateContent xmlns:mc="http://schemas.openxmlformats.org/markup-compatibility/2006">
      <mc:Choice Requires="x14">
        <control shapeId="1084" r:id="rId20" name="OptionButton9">
          <controlPr defaultSize="0" autoLine="0" r:id="rId21">
            <anchor moveWithCells="1">
              <from>
                <xdr:col>5</xdr:col>
                <xdr:colOff>552450</xdr:colOff>
                <xdr:row>61</xdr:row>
                <xdr:rowOff>19050</xdr:rowOff>
              </from>
              <to>
                <xdr:col>5</xdr:col>
                <xdr:colOff>695325</xdr:colOff>
                <xdr:row>61</xdr:row>
                <xdr:rowOff>190500</xdr:rowOff>
              </to>
            </anchor>
          </controlPr>
        </control>
      </mc:Choice>
      <mc:Fallback>
        <control shapeId="1084" r:id="rId20" name="OptionButton9"/>
      </mc:Fallback>
    </mc:AlternateContent>
    <mc:AlternateContent xmlns:mc="http://schemas.openxmlformats.org/markup-compatibility/2006">
      <mc:Choice Requires="x14">
        <control shapeId="1085" r:id="rId22" name="OptionButton10">
          <controlPr defaultSize="0" autoLine="0" r:id="rId23">
            <anchor moveWithCells="1">
              <from>
                <xdr:col>6</xdr:col>
                <xdr:colOff>561975</xdr:colOff>
                <xdr:row>61</xdr:row>
                <xdr:rowOff>28575</xdr:rowOff>
              </from>
              <to>
                <xdr:col>6</xdr:col>
                <xdr:colOff>704850</xdr:colOff>
                <xdr:row>61</xdr:row>
                <xdr:rowOff>200025</xdr:rowOff>
              </to>
            </anchor>
          </controlPr>
        </control>
      </mc:Choice>
      <mc:Fallback>
        <control shapeId="1085" r:id="rId22" name="OptionButton10"/>
      </mc:Fallback>
    </mc:AlternateContent>
    <mc:AlternateContent xmlns:mc="http://schemas.openxmlformats.org/markup-compatibility/2006">
      <mc:Choice Requires="x14">
        <control shapeId="1086" r:id="rId24" name="OptionButton11">
          <controlPr defaultSize="0" autoLine="0" r:id="rId25">
            <anchor moveWithCells="1">
              <from>
                <xdr:col>7</xdr:col>
                <xdr:colOff>523875</xdr:colOff>
                <xdr:row>61</xdr:row>
                <xdr:rowOff>9525</xdr:rowOff>
              </from>
              <to>
                <xdr:col>7</xdr:col>
                <xdr:colOff>666750</xdr:colOff>
                <xdr:row>61</xdr:row>
                <xdr:rowOff>180975</xdr:rowOff>
              </to>
            </anchor>
          </controlPr>
        </control>
      </mc:Choice>
      <mc:Fallback>
        <control shapeId="1086" r:id="rId24" name="OptionButton11"/>
      </mc:Fallback>
    </mc:AlternateContent>
    <mc:AlternateContent xmlns:mc="http://schemas.openxmlformats.org/markup-compatibility/2006">
      <mc:Choice Requires="x14">
        <control shapeId="1087" r:id="rId26" name="OptionButton12">
          <controlPr defaultSize="0" autoLine="0" r:id="rId27">
            <anchor moveWithCells="1">
              <from>
                <xdr:col>3</xdr:col>
                <xdr:colOff>504825</xdr:colOff>
                <xdr:row>62</xdr:row>
                <xdr:rowOff>38100</xdr:rowOff>
              </from>
              <to>
                <xdr:col>3</xdr:col>
                <xdr:colOff>666750</xdr:colOff>
                <xdr:row>62</xdr:row>
                <xdr:rowOff>200025</xdr:rowOff>
              </to>
            </anchor>
          </controlPr>
        </control>
      </mc:Choice>
      <mc:Fallback>
        <control shapeId="1087" r:id="rId26" name="OptionButton12"/>
      </mc:Fallback>
    </mc:AlternateContent>
    <mc:AlternateContent xmlns:mc="http://schemas.openxmlformats.org/markup-compatibility/2006">
      <mc:Choice Requires="x14">
        <control shapeId="1088" r:id="rId28" name="OptionButton13">
          <controlPr defaultSize="0" autoLine="0" r:id="rId29">
            <anchor moveWithCells="1">
              <from>
                <xdr:col>4</xdr:col>
                <xdr:colOff>523875</xdr:colOff>
                <xdr:row>62</xdr:row>
                <xdr:rowOff>38100</xdr:rowOff>
              </from>
              <to>
                <xdr:col>4</xdr:col>
                <xdr:colOff>685800</xdr:colOff>
                <xdr:row>62</xdr:row>
                <xdr:rowOff>209550</xdr:rowOff>
              </to>
            </anchor>
          </controlPr>
        </control>
      </mc:Choice>
      <mc:Fallback>
        <control shapeId="1088" r:id="rId28" name="OptionButton13"/>
      </mc:Fallback>
    </mc:AlternateContent>
    <mc:AlternateContent xmlns:mc="http://schemas.openxmlformats.org/markup-compatibility/2006">
      <mc:Choice Requires="x14">
        <control shapeId="1089" r:id="rId30" name="OptionButton14">
          <controlPr defaultSize="0" autoLine="0" r:id="rId31">
            <anchor moveWithCells="1">
              <from>
                <xdr:col>5</xdr:col>
                <xdr:colOff>552450</xdr:colOff>
                <xdr:row>62</xdr:row>
                <xdr:rowOff>38100</xdr:rowOff>
              </from>
              <to>
                <xdr:col>5</xdr:col>
                <xdr:colOff>714375</xdr:colOff>
                <xdr:row>62</xdr:row>
                <xdr:rowOff>209550</xdr:rowOff>
              </to>
            </anchor>
          </controlPr>
        </control>
      </mc:Choice>
      <mc:Fallback>
        <control shapeId="1089" r:id="rId30" name="OptionButton14"/>
      </mc:Fallback>
    </mc:AlternateContent>
    <mc:AlternateContent xmlns:mc="http://schemas.openxmlformats.org/markup-compatibility/2006">
      <mc:Choice Requires="x14">
        <control shapeId="1090" r:id="rId32" name="OptionButton15">
          <controlPr defaultSize="0" autoLine="0" r:id="rId33">
            <anchor moveWithCells="1">
              <from>
                <xdr:col>6</xdr:col>
                <xdr:colOff>561975</xdr:colOff>
                <xdr:row>62</xdr:row>
                <xdr:rowOff>38100</xdr:rowOff>
              </from>
              <to>
                <xdr:col>6</xdr:col>
                <xdr:colOff>733425</xdr:colOff>
                <xdr:row>62</xdr:row>
                <xdr:rowOff>209550</xdr:rowOff>
              </to>
            </anchor>
          </controlPr>
        </control>
      </mc:Choice>
      <mc:Fallback>
        <control shapeId="1090" r:id="rId32" name="OptionButton15"/>
      </mc:Fallback>
    </mc:AlternateContent>
    <mc:AlternateContent xmlns:mc="http://schemas.openxmlformats.org/markup-compatibility/2006">
      <mc:Choice Requires="x14">
        <control shapeId="1091" r:id="rId34" name="OptionButton16">
          <controlPr defaultSize="0" autoLine="0" r:id="rId35">
            <anchor moveWithCells="1">
              <from>
                <xdr:col>7</xdr:col>
                <xdr:colOff>514350</xdr:colOff>
                <xdr:row>62</xdr:row>
                <xdr:rowOff>28575</xdr:rowOff>
              </from>
              <to>
                <xdr:col>7</xdr:col>
                <xdr:colOff>676275</xdr:colOff>
                <xdr:row>62</xdr:row>
                <xdr:rowOff>200025</xdr:rowOff>
              </to>
            </anchor>
          </controlPr>
        </control>
      </mc:Choice>
      <mc:Fallback>
        <control shapeId="1091" r:id="rId34" name="OptionButton16"/>
      </mc:Fallback>
    </mc:AlternateContent>
    <mc:AlternateContent xmlns:mc="http://schemas.openxmlformats.org/markup-compatibility/2006">
      <mc:Choice Requires="x14">
        <control shapeId="1092" r:id="rId36" name="OptionButton17">
          <controlPr defaultSize="0" autoLine="0" r:id="rId37">
            <anchor moveWithCells="1">
              <from>
                <xdr:col>3</xdr:col>
                <xdr:colOff>523875</xdr:colOff>
                <xdr:row>63</xdr:row>
                <xdr:rowOff>0</xdr:rowOff>
              </from>
              <to>
                <xdr:col>3</xdr:col>
                <xdr:colOff>685800</xdr:colOff>
                <xdr:row>63</xdr:row>
                <xdr:rowOff>161925</xdr:rowOff>
              </to>
            </anchor>
          </controlPr>
        </control>
      </mc:Choice>
      <mc:Fallback>
        <control shapeId="1092" r:id="rId36" name="OptionButton17"/>
      </mc:Fallback>
    </mc:AlternateContent>
    <mc:AlternateContent xmlns:mc="http://schemas.openxmlformats.org/markup-compatibility/2006">
      <mc:Choice Requires="x14">
        <control shapeId="1093" r:id="rId38" name="OptionButton18">
          <controlPr defaultSize="0" autoLine="0" r:id="rId39">
            <anchor moveWithCells="1">
              <from>
                <xdr:col>4</xdr:col>
                <xdr:colOff>523875</xdr:colOff>
                <xdr:row>63</xdr:row>
                <xdr:rowOff>9525</xdr:rowOff>
              </from>
              <to>
                <xdr:col>4</xdr:col>
                <xdr:colOff>685800</xdr:colOff>
                <xdr:row>63</xdr:row>
                <xdr:rowOff>171450</xdr:rowOff>
              </to>
            </anchor>
          </controlPr>
        </control>
      </mc:Choice>
      <mc:Fallback>
        <control shapeId="1093" r:id="rId38" name="OptionButton18"/>
      </mc:Fallback>
    </mc:AlternateContent>
    <mc:AlternateContent xmlns:mc="http://schemas.openxmlformats.org/markup-compatibility/2006">
      <mc:Choice Requires="x14">
        <control shapeId="1094" r:id="rId40" name="OptionButton19">
          <controlPr defaultSize="0" autoLine="0" r:id="rId41">
            <anchor moveWithCells="1">
              <from>
                <xdr:col>5</xdr:col>
                <xdr:colOff>542925</xdr:colOff>
                <xdr:row>63</xdr:row>
                <xdr:rowOff>19050</xdr:rowOff>
              </from>
              <to>
                <xdr:col>5</xdr:col>
                <xdr:colOff>704850</xdr:colOff>
                <xdr:row>64</xdr:row>
                <xdr:rowOff>0</xdr:rowOff>
              </to>
            </anchor>
          </controlPr>
        </control>
      </mc:Choice>
      <mc:Fallback>
        <control shapeId="1094" r:id="rId40" name="OptionButton19"/>
      </mc:Fallback>
    </mc:AlternateContent>
    <mc:AlternateContent xmlns:mc="http://schemas.openxmlformats.org/markup-compatibility/2006">
      <mc:Choice Requires="x14">
        <control shapeId="1095" r:id="rId42" name="OptionButton20">
          <controlPr defaultSize="0" autoLine="0" r:id="rId43">
            <anchor moveWithCells="1">
              <from>
                <xdr:col>6</xdr:col>
                <xdr:colOff>561975</xdr:colOff>
                <xdr:row>63</xdr:row>
                <xdr:rowOff>9525</xdr:rowOff>
              </from>
              <to>
                <xdr:col>6</xdr:col>
                <xdr:colOff>723900</xdr:colOff>
                <xdr:row>63</xdr:row>
                <xdr:rowOff>171450</xdr:rowOff>
              </to>
            </anchor>
          </controlPr>
        </control>
      </mc:Choice>
      <mc:Fallback>
        <control shapeId="1095" r:id="rId42" name="OptionButton20"/>
      </mc:Fallback>
    </mc:AlternateContent>
    <mc:AlternateContent xmlns:mc="http://schemas.openxmlformats.org/markup-compatibility/2006">
      <mc:Choice Requires="x14">
        <control shapeId="1096" r:id="rId44" name="OptionButton21">
          <controlPr defaultSize="0" autoLine="0" r:id="rId45">
            <anchor moveWithCells="1">
              <from>
                <xdr:col>7</xdr:col>
                <xdr:colOff>514350</xdr:colOff>
                <xdr:row>63</xdr:row>
                <xdr:rowOff>0</xdr:rowOff>
              </from>
              <to>
                <xdr:col>7</xdr:col>
                <xdr:colOff>685800</xdr:colOff>
                <xdr:row>63</xdr:row>
                <xdr:rowOff>161925</xdr:rowOff>
              </to>
            </anchor>
          </controlPr>
        </control>
      </mc:Choice>
      <mc:Fallback>
        <control shapeId="1096" r:id="rId44" name="OptionButton21"/>
      </mc:Fallback>
    </mc:AlternateContent>
    <mc:AlternateContent xmlns:mc="http://schemas.openxmlformats.org/markup-compatibility/2006">
      <mc:Choice Requires="x14">
        <control shapeId="1025" r:id="rId46" name="Drop Down 1">
          <controlPr locked="0" defaultSize="0" autoLine="0" autoPict="0">
            <anchor moveWithCells="1" sizeWithCells="1">
              <from>
                <xdr:col>1</xdr:col>
                <xdr:colOff>95250</xdr:colOff>
                <xdr:row>2</xdr:row>
                <xdr:rowOff>57150</xdr:rowOff>
              </from>
              <to>
                <xdr:col>2</xdr:col>
                <xdr:colOff>800100</xdr:colOff>
                <xdr:row>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47" name="Option Button 2">
          <controlPr defaultSize="0" autoFill="0" autoLine="0" autoPict="0">
            <anchor moveWithCells="1">
              <from>
                <xdr:col>4</xdr:col>
                <xdr:colOff>571500</xdr:colOff>
                <xdr:row>68</xdr:row>
                <xdr:rowOff>180975</xdr:rowOff>
              </from>
              <to>
                <xdr:col>4</xdr:col>
                <xdr:colOff>809625</xdr:colOff>
                <xdr:row>70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48" name="Option Button 3">
          <controlPr defaultSize="0" autoFill="0" autoLine="0" autoPict="0">
            <anchor moveWithCells="1">
              <from>
                <xdr:col>6</xdr:col>
                <xdr:colOff>609600</xdr:colOff>
                <xdr:row>68</xdr:row>
                <xdr:rowOff>190500</xdr:rowOff>
              </from>
              <to>
                <xdr:col>7</xdr:col>
                <xdr:colOff>28575</xdr:colOff>
                <xdr:row>70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49" name="Group Box 25">
          <controlPr defaultSize="0" autoFill="0" autoPict="0">
            <anchor moveWithCells="1">
              <from>
                <xdr:col>5</xdr:col>
                <xdr:colOff>257175</xdr:colOff>
                <xdr:row>47</xdr:row>
                <xdr:rowOff>9525</xdr:rowOff>
              </from>
              <to>
                <xdr:col>7</xdr:col>
                <xdr:colOff>733425</xdr:colOff>
                <xdr:row>48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50" name="Group Box 26">
          <controlPr defaultSize="0" autoFill="0" autoPict="0">
            <anchor moveWithCells="1">
              <from>
                <xdr:col>4</xdr:col>
                <xdr:colOff>247650</xdr:colOff>
                <xdr:row>52</xdr:row>
                <xdr:rowOff>76200</xdr:rowOff>
              </from>
              <to>
                <xdr:col>7</xdr:col>
                <xdr:colOff>66675</xdr:colOff>
                <xdr:row>53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1" name="Group Box 37">
          <controlPr defaultSize="0" autoFill="0" autoPict="0">
            <anchor moveWithCells="1">
              <from>
                <xdr:col>5</xdr:col>
                <xdr:colOff>257175</xdr:colOff>
                <xdr:row>48</xdr:row>
                <xdr:rowOff>19050</xdr:rowOff>
              </from>
              <to>
                <xdr:col>7</xdr:col>
                <xdr:colOff>752475</xdr:colOff>
                <xdr:row>49</xdr:row>
                <xdr:rowOff>9525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294D81-049A-48D5-856C-6F1663022FC1}">
          <x14:formula1>
            <xm:f>Übersetzen!$A$36:$A$48</xm:f>
          </x14:formula1>
          <xm:sqref>C25:D25 F25:G25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C7D2-0F6D-4000-BFA8-558C644059BE}">
  <sheetPr codeName="Tabelle2"/>
  <dimension ref="A1:N65"/>
  <sheetViews>
    <sheetView topLeftCell="A66" workbookViewId="0">
      <selection activeCell="H65" sqref="A1:XFD65"/>
    </sheetView>
  </sheetViews>
  <sheetFormatPr baseColWidth="10" defaultRowHeight="15" x14ac:dyDescent="0.25"/>
  <cols>
    <col min="8" max="8" width="65.85546875" style="3" customWidth="1"/>
    <col min="9" max="9" width="46.42578125" style="2" customWidth="1"/>
    <col min="10" max="10" width="52.42578125" customWidth="1"/>
    <col min="11" max="11" width="39.7109375" customWidth="1"/>
  </cols>
  <sheetData>
    <row r="1" spans="1:14" hidden="1" x14ac:dyDescent="0.25"/>
    <row r="2" spans="1:14" hidden="1" x14ac:dyDescent="0.25">
      <c r="A2" t="s">
        <v>28</v>
      </c>
      <c r="C2">
        <v>1</v>
      </c>
    </row>
    <row r="3" spans="1:14" hidden="1" x14ac:dyDescent="0.25">
      <c r="A3" t="s">
        <v>29</v>
      </c>
    </row>
    <row r="4" spans="1:14" hidden="1" x14ac:dyDescent="0.25">
      <c r="A4" t="s">
        <v>194</v>
      </c>
      <c r="H4" s="6" t="s">
        <v>64</v>
      </c>
      <c r="I4" s="7" t="s">
        <v>29</v>
      </c>
      <c r="J4" s="8" t="s">
        <v>31</v>
      </c>
      <c r="K4" s="8" t="s">
        <v>30</v>
      </c>
    </row>
    <row r="5" spans="1:14" hidden="1" x14ac:dyDescent="0.25">
      <c r="A5" t="s">
        <v>30</v>
      </c>
      <c r="F5">
        <v>1</v>
      </c>
      <c r="H5" s="6">
        <v>1</v>
      </c>
      <c r="I5" s="7">
        <v>2</v>
      </c>
      <c r="J5" s="8">
        <v>3</v>
      </c>
      <c r="K5" s="8">
        <v>4</v>
      </c>
    </row>
    <row r="6" spans="1:14" ht="15.75" hidden="1" x14ac:dyDescent="0.25">
      <c r="F6">
        <v>2</v>
      </c>
      <c r="H6" s="6" t="s">
        <v>0</v>
      </c>
      <c r="I6" s="7" t="s">
        <v>65</v>
      </c>
      <c r="J6" s="8"/>
      <c r="K6" s="9" t="s">
        <v>105</v>
      </c>
    </row>
    <row r="7" spans="1:14" hidden="1" x14ac:dyDescent="0.25">
      <c r="F7">
        <v>3</v>
      </c>
      <c r="H7" s="6" t="s">
        <v>1</v>
      </c>
      <c r="I7" s="7" t="s">
        <v>66</v>
      </c>
      <c r="J7" s="8"/>
      <c r="K7" s="10" t="s">
        <v>109</v>
      </c>
    </row>
    <row r="8" spans="1:14" hidden="1" x14ac:dyDescent="0.25">
      <c r="F8">
        <v>4</v>
      </c>
      <c r="H8" s="6" t="s">
        <v>2</v>
      </c>
      <c r="I8" s="7" t="s">
        <v>67</v>
      </c>
      <c r="J8" s="8"/>
      <c r="K8" s="10" t="s">
        <v>110</v>
      </c>
    </row>
    <row r="9" spans="1:14" hidden="1" x14ac:dyDescent="0.25">
      <c r="F9">
        <v>5</v>
      </c>
      <c r="H9" s="6" t="s">
        <v>3</v>
      </c>
      <c r="I9" s="7" t="s">
        <v>68</v>
      </c>
      <c r="J9" s="8"/>
      <c r="K9" s="10" t="s">
        <v>111</v>
      </c>
    </row>
    <row r="10" spans="1:14" hidden="1" x14ac:dyDescent="0.25">
      <c r="F10">
        <v>6</v>
      </c>
      <c r="H10" s="6" t="s">
        <v>4</v>
      </c>
      <c r="I10" s="7" t="s">
        <v>69</v>
      </c>
      <c r="J10" s="8"/>
      <c r="K10" s="10" t="s">
        <v>112</v>
      </c>
    </row>
    <row r="11" spans="1:14" hidden="1" x14ac:dyDescent="0.25">
      <c r="F11">
        <v>7</v>
      </c>
      <c r="H11" s="6" t="s">
        <v>5</v>
      </c>
      <c r="I11" s="7" t="s">
        <v>70</v>
      </c>
      <c r="J11" s="8"/>
      <c r="K11" s="10" t="s">
        <v>5</v>
      </c>
    </row>
    <row r="12" spans="1:14" hidden="1" x14ac:dyDescent="0.25">
      <c r="F12">
        <v>8</v>
      </c>
      <c r="H12" s="11" t="s">
        <v>32</v>
      </c>
      <c r="I12" s="20" t="s">
        <v>162</v>
      </c>
      <c r="J12" s="11"/>
      <c r="K12" s="12" t="s">
        <v>113</v>
      </c>
      <c r="L12" s="1"/>
      <c r="M12" s="1"/>
      <c r="N12" s="1"/>
    </row>
    <row r="13" spans="1:14" hidden="1" x14ac:dyDescent="0.25">
      <c r="F13">
        <v>9</v>
      </c>
      <c r="H13" s="13" t="s">
        <v>6</v>
      </c>
      <c r="I13" s="23" t="s">
        <v>163</v>
      </c>
      <c r="J13" s="8"/>
      <c r="K13" s="10" t="s">
        <v>114</v>
      </c>
    </row>
    <row r="14" spans="1:14" hidden="1" x14ac:dyDescent="0.25">
      <c r="F14">
        <v>10</v>
      </c>
      <c r="H14" s="11" t="s">
        <v>33</v>
      </c>
      <c r="I14" s="20" t="s">
        <v>164</v>
      </c>
      <c r="J14" s="11"/>
      <c r="K14" s="12" t="s">
        <v>115</v>
      </c>
      <c r="L14" s="1"/>
      <c r="M14" s="1"/>
      <c r="N14" s="1"/>
    </row>
    <row r="15" spans="1:14" hidden="1" x14ac:dyDescent="0.25">
      <c r="F15">
        <v>11</v>
      </c>
      <c r="H15" s="14" t="s">
        <v>26</v>
      </c>
      <c r="I15" s="15" t="s">
        <v>71</v>
      </c>
      <c r="J15" s="8"/>
      <c r="K15" s="4" t="s">
        <v>116</v>
      </c>
    </row>
    <row r="16" spans="1:14" hidden="1" x14ac:dyDescent="0.25">
      <c r="F16">
        <v>12</v>
      </c>
      <c r="H16" s="15" t="s">
        <v>20</v>
      </c>
      <c r="I16" s="23" t="s">
        <v>165</v>
      </c>
      <c r="J16" s="8"/>
      <c r="K16" s="4" t="s">
        <v>117</v>
      </c>
    </row>
    <row r="17" spans="6:11" hidden="1" x14ac:dyDescent="0.25">
      <c r="F17">
        <v>13</v>
      </c>
      <c r="H17" s="14" t="s">
        <v>21</v>
      </c>
      <c r="I17" s="23" t="s">
        <v>166</v>
      </c>
      <c r="J17" s="8"/>
      <c r="K17" s="4" t="s">
        <v>118</v>
      </c>
    </row>
    <row r="18" spans="6:11" hidden="1" x14ac:dyDescent="0.25">
      <c r="F18">
        <v>14</v>
      </c>
      <c r="H18" s="16" t="s">
        <v>34</v>
      </c>
      <c r="I18" s="24" t="s">
        <v>167</v>
      </c>
      <c r="J18" s="8"/>
      <c r="K18" s="5" t="s">
        <v>119</v>
      </c>
    </row>
    <row r="19" spans="6:11" hidden="1" x14ac:dyDescent="0.25">
      <c r="F19">
        <v>15</v>
      </c>
      <c r="H19" s="14" t="s">
        <v>7</v>
      </c>
      <c r="I19" s="23" t="s">
        <v>168</v>
      </c>
      <c r="J19" s="8"/>
      <c r="K19" s="4" t="s">
        <v>120</v>
      </c>
    </row>
    <row r="20" spans="6:11" ht="15.75" hidden="1" thickBot="1" x14ac:dyDescent="0.3">
      <c r="F20">
        <v>16</v>
      </c>
      <c r="H20" s="16" t="s">
        <v>39</v>
      </c>
      <c r="I20" s="20" t="s">
        <v>169</v>
      </c>
      <c r="J20" s="8"/>
      <c r="K20" s="5" t="s">
        <v>122</v>
      </c>
    </row>
    <row r="21" spans="6:11" ht="15.75" hidden="1" thickBot="1" x14ac:dyDescent="0.3">
      <c r="F21">
        <v>17</v>
      </c>
      <c r="H21" s="14" t="s">
        <v>8</v>
      </c>
      <c r="I21" s="25" t="s">
        <v>170</v>
      </c>
      <c r="J21" s="8"/>
      <c r="K21" s="4" t="s">
        <v>121</v>
      </c>
    </row>
    <row r="22" spans="6:11" ht="15.75" hidden="1" thickBot="1" x14ac:dyDescent="0.3">
      <c r="F22">
        <v>18</v>
      </c>
      <c r="H22" s="14" t="s">
        <v>9</v>
      </c>
      <c r="I22" s="26" t="s">
        <v>171</v>
      </c>
      <c r="J22" s="8"/>
      <c r="K22" s="4" t="s">
        <v>123</v>
      </c>
    </row>
    <row r="23" spans="6:11" ht="15.75" hidden="1" thickBot="1" x14ac:dyDescent="0.3">
      <c r="F23">
        <v>19</v>
      </c>
      <c r="H23" s="14" t="s">
        <v>10</v>
      </c>
      <c r="I23" s="26" t="s">
        <v>172</v>
      </c>
      <c r="J23" s="8"/>
      <c r="K23" s="8" t="s">
        <v>124</v>
      </c>
    </row>
    <row r="24" spans="6:11" ht="15.75" hidden="1" thickBot="1" x14ac:dyDescent="0.3">
      <c r="F24">
        <v>20</v>
      </c>
      <c r="H24" s="14" t="s">
        <v>84</v>
      </c>
      <c r="I24" s="26" t="s">
        <v>173</v>
      </c>
      <c r="J24" s="8"/>
      <c r="K24" s="4" t="s">
        <v>125</v>
      </c>
    </row>
    <row r="25" spans="6:11" ht="15.75" hidden="1" thickBot="1" x14ac:dyDescent="0.3">
      <c r="F25">
        <v>21</v>
      </c>
      <c r="H25" s="14" t="s">
        <v>11</v>
      </c>
      <c r="I25" s="26" t="s">
        <v>11</v>
      </c>
      <c r="J25" s="8"/>
      <c r="K25" s="4" t="s">
        <v>126</v>
      </c>
    </row>
    <row r="26" spans="6:11" hidden="1" x14ac:dyDescent="0.25">
      <c r="F26">
        <v>22</v>
      </c>
      <c r="H26" s="6" t="s">
        <v>40</v>
      </c>
      <c r="I26" s="7" t="s">
        <v>72</v>
      </c>
      <c r="J26" s="8"/>
      <c r="K26" s="5" t="s">
        <v>127</v>
      </c>
    </row>
    <row r="27" spans="6:11" hidden="1" x14ac:dyDescent="0.25">
      <c r="F27">
        <v>23</v>
      </c>
      <c r="H27" s="6" t="s">
        <v>12</v>
      </c>
      <c r="I27" s="7" t="s">
        <v>73</v>
      </c>
      <c r="J27" s="8"/>
      <c r="K27" s="4" t="s">
        <v>128</v>
      </c>
    </row>
    <row r="28" spans="6:11" hidden="1" x14ac:dyDescent="0.25">
      <c r="F28">
        <v>24</v>
      </c>
      <c r="H28" s="6" t="s">
        <v>13</v>
      </c>
      <c r="I28" s="7" t="s">
        <v>74</v>
      </c>
      <c r="J28" s="8"/>
      <c r="K28" s="4" t="s">
        <v>129</v>
      </c>
    </row>
    <row r="29" spans="6:11" hidden="1" x14ac:dyDescent="0.25">
      <c r="F29">
        <v>25</v>
      </c>
      <c r="H29" s="17" t="s">
        <v>63</v>
      </c>
      <c r="I29" s="24" t="s">
        <v>174</v>
      </c>
      <c r="J29" s="8"/>
      <c r="K29" s="5" t="s">
        <v>130</v>
      </c>
    </row>
    <row r="30" spans="6:11" hidden="1" x14ac:dyDescent="0.25">
      <c r="F30">
        <v>26</v>
      </c>
      <c r="H30" s="15" t="s">
        <v>14</v>
      </c>
      <c r="I30" s="23" t="s">
        <v>175</v>
      </c>
      <c r="J30" s="8"/>
      <c r="K30" s="4" t="s">
        <v>131</v>
      </c>
    </row>
    <row r="31" spans="6:11" hidden="1" x14ac:dyDescent="0.25">
      <c r="F31">
        <v>27</v>
      </c>
      <c r="H31" s="15" t="s">
        <v>15</v>
      </c>
      <c r="I31" s="15" t="s">
        <v>75</v>
      </c>
      <c r="J31" s="8"/>
      <c r="K31" s="4" t="s">
        <v>132</v>
      </c>
    </row>
    <row r="32" spans="6:11" hidden="1" x14ac:dyDescent="0.25">
      <c r="F32">
        <v>28</v>
      </c>
      <c r="H32" s="15" t="s">
        <v>16</v>
      </c>
      <c r="I32" s="23" t="s">
        <v>76</v>
      </c>
      <c r="J32" s="8"/>
      <c r="K32" s="4" t="s">
        <v>133</v>
      </c>
    </row>
    <row r="33" spans="1:11" hidden="1" x14ac:dyDescent="0.25">
      <c r="F33">
        <v>29</v>
      </c>
      <c r="H33" s="16" t="s">
        <v>41</v>
      </c>
      <c r="I33" s="20" t="s">
        <v>176</v>
      </c>
      <c r="J33" s="8"/>
      <c r="K33" s="5" t="s">
        <v>134</v>
      </c>
    </row>
    <row r="34" spans="1:11" hidden="1" x14ac:dyDescent="0.25">
      <c r="F34">
        <v>30</v>
      </c>
      <c r="H34" s="15" t="s">
        <v>17</v>
      </c>
      <c r="I34" s="23" t="s">
        <v>177</v>
      </c>
      <c r="J34" s="8"/>
      <c r="K34" s="4" t="s">
        <v>135</v>
      </c>
    </row>
    <row r="35" spans="1:11" hidden="1" x14ac:dyDescent="0.25">
      <c r="F35">
        <v>31</v>
      </c>
      <c r="H35" s="15" t="s">
        <v>18</v>
      </c>
      <c r="I35" s="23" t="s">
        <v>178</v>
      </c>
      <c r="J35" s="8"/>
      <c r="K35" s="4" t="s">
        <v>136</v>
      </c>
    </row>
    <row r="36" spans="1:11" hidden="1" x14ac:dyDescent="0.25">
      <c r="F36">
        <v>32</v>
      </c>
      <c r="H36" s="16" t="s">
        <v>42</v>
      </c>
      <c r="I36" s="20" t="s">
        <v>179</v>
      </c>
      <c r="J36" s="8"/>
      <c r="K36" s="5" t="s">
        <v>137</v>
      </c>
    </row>
    <row r="37" spans="1:11" hidden="1" x14ac:dyDescent="0.25">
      <c r="A37" t="s">
        <v>93</v>
      </c>
      <c r="F37">
        <v>33</v>
      </c>
      <c r="H37" s="15" t="s">
        <v>7</v>
      </c>
      <c r="I37" s="23" t="s">
        <v>168</v>
      </c>
      <c r="J37" s="8"/>
      <c r="K37" s="4" t="s">
        <v>120</v>
      </c>
    </row>
    <row r="38" spans="1:11" hidden="1" x14ac:dyDescent="0.25">
      <c r="A38" t="s">
        <v>94</v>
      </c>
      <c r="F38">
        <v>34</v>
      </c>
      <c r="H38" s="16" t="s">
        <v>43</v>
      </c>
      <c r="I38" s="13" t="s">
        <v>77</v>
      </c>
      <c r="J38" s="8"/>
      <c r="K38" s="5" t="s">
        <v>138</v>
      </c>
    </row>
    <row r="39" spans="1:11" hidden="1" x14ac:dyDescent="0.25">
      <c r="A39" t="s">
        <v>104</v>
      </c>
      <c r="F39">
        <v>35</v>
      </c>
      <c r="H39" s="15" t="s">
        <v>19</v>
      </c>
      <c r="I39" s="15" t="s">
        <v>78</v>
      </c>
      <c r="J39" s="8"/>
      <c r="K39" s="4" t="s">
        <v>139</v>
      </c>
    </row>
    <row r="40" spans="1:11" hidden="1" x14ac:dyDescent="0.25">
      <c r="A40" t="s">
        <v>95</v>
      </c>
      <c r="F40">
        <v>36</v>
      </c>
      <c r="H40" s="16" t="s">
        <v>44</v>
      </c>
      <c r="I40" s="24" t="s">
        <v>181</v>
      </c>
      <c r="J40" s="8"/>
      <c r="K40" s="5" t="s">
        <v>140</v>
      </c>
    </row>
    <row r="41" spans="1:11" hidden="1" x14ac:dyDescent="0.25">
      <c r="A41" t="s">
        <v>96</v>
      </c>
      <c r="F41">
        <v>37</v>
      </c>
      <c r="H41" s="15" t="s">
        <v>19</v>
      </c>
      <c r="I41" s="15" t="s">
        <v>78</v>
      </c>
      <c r="J41" s="8"/>
      <c r="K41" s="8" t="str">
        <f>K39</f>
        <v>температура ° C</v>
      </c>
    </row>
    <row r="42" spans="1:11" hidden="1" x14ac:dyDescent="0.25">
      <c r="A42" t="s">
        <v>97</v>
      </c>
      <c r="F42">
        <v>38</v>
      </c>
      <c r="H42" s="16" t="s">
        <v>45</v>
      </c>
      <c r="I42" s="20" t="s">
        <v>182</v>
      </c>
      <c r="J42" s="8"/>
      <c r="K42" s="5" t="s">
        <v>141</v>
      </c>
    </row>
    <row r="43" spans="1:11" hidden="1" x14ac:dyDescent="0.25">
      <c r="A43" t="s">
        <v>98</v>
      </c>
      <c r="F43">
        <v>39</v>
      </c>
      <c r="H43" s="14" t="s">
        <v>22</v>
      </c>
      <c r="I43" s="7" t="s">
        <v>79</v>
      </c>
      <c r="J43" s="8"/>
      <c r="K43" s="4" t="s">
        <v>142</v>
      </c>
    </row>
    <row r="44" spans="1:11" hidden="1" x14ac:dyDescent="0.25">
      <c r="A44" t="s">
        <v>99</v>
      </c>
      <c r="F44">
        <v>40</v>
      </c>
      <c r="H44" s="14" t="s">
        <v>23</v>
      </c>
      <c r="I44" s="7" t="s">
        <v>80</v>
      </c>
      <c r="J44" s="8"/>
      <c r="K44" s="4" t="s">
        <v>143</v>
      </c>
    </row>
    <row r="45" spans="1:11" hidden="1" x14ac:dyDescent="0.25">
      <c r="A45" t="s">
        <v>100</v>
      </c>
      <c r="F45">
        <v>41</v>
      </c>
      <c r="H45" s="14" t="s">
        <v>24</v>
      </c>
      <c r="I45" s="7" t="s">
        <v>183</v>
      </c>
      <c r="J45" s="8"/>
      <c r="K45" s="4" t="s">
        <v>144</v>
      </c>
    </row>
    <row r="46" spans="1:11" hidden="1" x14ac:dyDescent="0.25">
      <c r="A46" t="s">
        <v>101</v>
      </c>
      <c r="F46">
        <v>42</v>
      </c>
      <c r="H46" s="16" t="s">
        <v>46</v>
      </c>
      <c r="I46" s="24" t="s">
        <v>184</v>
      </c>
      <c r="J46" s="8"/>
      <c r="K46" s="5" t="s">
        <v>145</v>
      </c>
    </row>
    <row r="47" spans="1:11" ht="17.25" hidden="1" x14ac:dyDescent="0.25">
      <c r="A47" t="s">
        <v>102</v>
      </c>
      <c r="F47">
        <v>43</v>
      </c>
      <c r="H47" s="15" t="s">
        <v>25</v>
      </c>
      <c r="I47" s="23" t="s">
        <v>185</v>
      </c>
      <c r="J47" s="8"/>
      <c r="K47" s="4" t="s">
        <v>146</v>
      </c>
    </row>
    <row r="48" spans="1:11" hidden="1" x14ac:dyDescent="0.25">
      <c r="A48" t="s">
        <v>103</v>
      </c>
      <c r="F48">
        <v>44</v>
      </c>
      <c r="H48" s="16" t="s">
        <v>47</v>
      </c>
      <c r="I48" s="24" t="s">
        <v>186</v>
      </c>
      <c r="J48" s="8"/>
      <c r="K48" s="5" t="s">
        <v>147</v>
      </c>
    </row>
    <row r="49" spans="6:11" hidden="1" x14ac:dyDescent="0.25">
      <c r="F49">
        <v>45</v>
      </c>
      <c r="H49" s="18" t="s">
        <v>27</v>
      </c>
      <c r="I49" s="27" t="s">
        <v>187</v>
      </c>
      <c r="J49" s="8"/>
      <c r="K49" s="5" t="s">
        <v>152</v>
      </c>
    </row>
    <row r="50" spans="6:11" hidden="1" x14ac:dyDescent="0.25">
      <c r="F50">
        <v>46</v>
      </c>
      <c r="H50" s="14" t="s">
        <v>20</v>
      </c>
      <c r="I50" s="23" t="s">
        <v>165</v>
      </c>
      <c r="J50" s="8"/>
      <c r="K50" s="4" t="s">
        <v>117</v>
      </c>
    </row>
    <row r="51" spans="6:11" hidden="1" x14ac:dyDescent="0.25">
      <c r="F51">
        <v>47</v>
      </c>
      <c r="H51" s="14" t="s">
        <v>21</v>
      </c>
      <c r="I51" s="23" t="s">
        <v>180</v>
      </c>
      <c r="J51" s="8"/>
      <c r="K51" s="4" t="s">
        <v>118</v>
      </c>
    </row>
    <row r="52" spans="6:11" hidden="1" x14ac:dyDescent="0.25">
      <c r="F52">
        <v>48</v>
      </c>
      <c r="H52" s="6" t="s">
        <v>60</v>
      </c>
      <c r="I52" s="7" t="s">
        <v>81</v>
      </c>
      <c r="J52" s="8"/>
      <c r="K52" s="4" t="s">
        <v>153</v>
      </c>
    </row>
    <row r="53" spans="6:11" hidden="1" x14ac:dyDescent="0.25">
      <c r="F53">
        <v>49</v>
      </c>
      <c r="H53" s="6" t="s">
        <v>61</v>
      </c>
      <c r="I53" s="7" t="s">
        <v>89</v>
      </c>
      <c r="J53" s="8"/>
      <c r="K53" s="4" t="s">
        <v>154</v>
      </c>
    </row>
    <row r="54" spans="6:11" hidden="1" x14ac:dyDescent="0.25">
      <c r="F54">
        <v>50</v>
      </c>
      <c r="H54" s="6" t="s">
        <v>62</v>
      </c>
      <c r="I54" s="7" t="s">
        <v>90</v>
      </c>
      <c r="J54" s="8"/>
      <c r="K54" s="4" t="s">
        <v>155</v>
      </c>
    </row>
    <row r="55" spans="6:11" ht="15.75" hidden="1" x14ac:dyDescent="0.25">
      <c r="F55">
        <v>51</v>
      </c>
      <c r="H55" s="18" t="s">
        <v>57</v>
      </c>
      <c r="I55" s="7" t="s">
        <v>57</v>
      </c>
      <c r="J55" s="8"/>
      <c r="K55" s="19" t="s">
        <v>106</v>
      </c>
    </row>
    <row r="56" spans="6:11" ht="15.75" hidden="1" x14ac:dyDescent="0.25">
      <c r="F56">
        <v>52</v>
      </c>
      <c r="H56" s="18" t="s">
        <v>58</v>
      </c>
      <c r="I56" s="7" t="s">
        <v>91</v>
      </c>
      <c r="J56" s="8"/>
      <c r="K56" s="19" t="s">
        <v>107</v>
      </c>
    </row>
    <row r="57" spans="6:11" ht="15.75" hidden="1" x14ac:dyDescent="0.25">
      <c r="F57">
        <v>53</v>
      </c>
      <c r="H57" s="6" t="s">
        <v>82</v>
      </c>
      <c r="I57" s="7" t="s">
        <v>83</v>
      </c>
      <c r="J57" s="8"/>
      <c r="K57" s="19" t="s">
        <v>108</v>
      </c>
    </row>
    <row r="58" spans="6:11" hidden="1" x14ac:dyDescent="0.25">
      <c r="F58">
        <v>54</v>
      </c>
      <c r="H58" s="6" t="s">
        <v>85</v>
      </c>
      <c r="I58" s="7" t="s">
        <v>188</v>
      </c>
      <c r="J58" s="8"/>
      <c r="K58" s="4" t="s">
        <v>156</v>
      </c>
    </row>
    <row r="59" spans="6:11" hidden="1" x14ac:dyDescent="0.25">
      <c r="F59">
        <v>55</v>
      </c>
      <c r="H59" s="6" t="s">
        <v>86</v>
      </c>
      <c r="I59" s="7" t="s">
        <v>189</v>
      </c>
      <c r="J59" s="8"/>
      <c r="K59" s="4" t="s">
        <v>157</v>
      </c>
    </row>
    <row r="60" spans="6:11" hidden="1" x14ac:dyDescent="0.25">
      <c r="F60">
        <v>56</v>
      </c>
      <c r="H60" s="6" t="s">
        <v>87</v>
      </c>
      <c r="I60" s="7" t="s">
        <v>190</v>
      </c>
      <c r="J60" s="8"/>
      <c r="K60" s="4" t="s">
        <v>158</v>
      </c>
    </row>
    <row r="61" spans="6:11" hidden="1" x14ac:dyDescent="0.25">
      <c r="F61">
        <v>57</v>
      </c>
      <c r="H61" s="6" t="s">
        <v>88</v>
      </c>
      <c r="I61" s="7" t="s">
        <v>191</v>
      </c>
      <c r="J61" s="8"/>
      <c r="K61" s="4" t="s">
        <v>159</v>
      </c>
    </row>
    <row r="62" spans="6:11" hidden="1" x14ac:dyDescent="0.25">
      <c r="F62">
        <v>58</v>
      </c>
      <c r="H62" s="21" t="s">
        <v>92</v>
      </c>
      <c r="I62" s="7" t="s">
        <v>192</v>
      </c>
      <c r="J62" s="22"/>
      <c r="K62" s="4" t="s">
        <v>160</v>
      </c>
    </row>
    <row r="63" spans="6:11" hidden="1" x14ac:dyDescent="0.25">
      <c r="F63">
        <v>59</v>
      </c>
      <c r="H63" s="6" t="s">
        <v>148</v>
      </c>
      <c r="I63" s="7" t="s">
        <v>161</v>
      </c>
      <c r="J63" s="8"/>
      <c r="K63" s="10" t="s">
        <v>149</v>
      </c>
    </row>
    <row r="64" spans="6:11" hidden="1" x14ac:dyDescent="0.25">
      <c r="F64">
        <v>60</v>
      </c>
      <c r="H64" s="6" t="s">
        <v>150</v>
      </c>
      <c r="I64" s="7" t="s">
        <v>193</v>
      </c>
      <c r="J64" s="8"/>
      <c r="K64" s="10" t="s">
        <v>151</v>
      </c>
    </row>
    <row r="65" hidden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Fragebogen</vt:lpstr>
      <vt:lpstr>Übersetzen</vt:lpstr>
    </vt:vector>
  </TitlesOfParts>
  <Company>FST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Klaas.Eichler</dc:creator>
  <cp:lastModifiedBy>Klaas.Eichler</cp:lastModifiedBy>
  <cp:lastPrinted>2022-05-13T10:12:48Z</cp:lastPrinted>
  <dcterms:created xsi:type="dcterms:W3CDTF">2022-03-11T11:03:03Z</dcterms:created>
  <dcterms:modified xsi:type="dcterms:W3CDTF">2022-05-16T11:28:11Z</dcterms:modified>
</cp:coreProperties>
</file>